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0" yWindow="-120" windowWidth="20736" windowHeight="11160"/>
  </bookViews>
  <sheets>
    <sheet name="RESUMO" sheetId="12" r:id="rId1"/>
    <sheet name="ORÇAMENTO" sheetId="1" r:id="rId2"/>
    <sheet name="CRONOGRAMA" sheetId="6" r:id="rId3"/>
    <sheet name="BDI" sheetId="13" r:id="rId4"/>
  </sheets>
  <definedNames>
    <definedName name="_xlnm.Print_Area" localSheetId="3">BDI!$A$3:$D$57</definedName>
    <definedName name="_xlnm.Print_Area" localSheetId="2">CRONOGRAMA!$A$1:$P$36</definedName>
    <definedName name="_xlnm.Print_Area" localSheetId="1">ORÇAMENTO!$A$1:$L$191</definedName>
    <definedName name="_xlnm.Print_Area" localSheetId="0">RESUMO!$A$1:$C$40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12" l="1"/>
  <c r="B2" i="6"/>
  <c r="B1" i="6"/>
  <c r="D6" i="6"/>
  <c r="C36" i="6"/>
  <c r="C35" i="6"/>
  <c r="C34" i="6"/>
  <c r="B33" i="6"/>
  <c r="L156" i="1"/>
  <c r="L157" i="1"/>
  <c r="L158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33" i="1"/>
  <c r="L134" i="1"/>
  <c r="L135" i="1"/>
  <c r="L136" i="1"/>
  <c r="L137" i="1"/>
  <c r="C5" i="13"/>
  <c r="C4" i="13"/>
  <c r="H175" i="1" l="1"/>
  <c r="H174" i="1"/>
  <c r="H173" i="1"/>
  <c r="H169" i="1"/>
  <c r="H168" i="1"/>
  <c r="H164" i="1"/>
  <c r="H163" i="1"/>
  <c r="H162" i="1"/>
  <c r="B56" i="13"/>
  <c r="B55" i="13"/>
  <c r="B51" i="13"/>
  <c r="H158" i="1" l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27" i="1"/>
  <c r="H126" i="1"/>
  <c r="H125" i="1"/>
  <c r="H123" i="1"/>
  <c r="H122" i="1"/>
  <c r="H121" i="1"/>
  <c r="H120" i="1"/>
  <c r="H119" i="1"/>
  <c r="H118" i="1"/>
  <c r="H117" i="1"/>
  <c r="H116" i="1"/>
  <c r="H114" i="1"/>
  <c r="H113" i="1"/>
  <c r="H112" i="1"/>
  <c r="H111" i="1"/>
  <c r="H110" i="1"/>
  <c r="H109" i="1"/>
  <c r="H108" i="1"/>
  <c r="H107" i="1"/>
  <c r="H106" i="1"/>
  <c r="H105" i="1"/>
  <c r="H103" i="1"/>
  <c r="H102" i="1"/>
  <c r="H101" i="1"/>
  <c r="H100" i="1"/>
  <c r="H99" i="1"/>
  <c r="H98" i="1"/>
  <c r="H97" i="1"/>
  <c r="H96" i="1"/>
  <c r="H91" i="1"/>
  <c r="H90" i="1"/>
  <c r="H89" i="1"/>
  <c r="H88" i="1"/>
  <c r="H87" i="1"/>
  <c r="H86" i="1"/>
  <c r="H82" i="1"/>
  <c r="H81" i="1"/>
  <c r="H77" i="1"/>
  <c r="H76" i="1"/>
  <c r="H75" i="1"/>
  <c r="H74" i="1"/>
  <c r="H73" i="1"/>
  <c r="H72" i="1"/>
  <c r="H68" i="1"/>
  <c r="H67" i="1"/>
  <c r="H66" i="1"/>
  <c r="H62" i="1"/>
  <c r="H61" i="1"/>
  <c r="H57" i="1"/>
  <c r="H56" i="1"/>
  <c r="H55" i="1"/>
  <c r="H54" i="1"/>
  <c r="H53" i="1"/>
  <c r="H49" i="1"/>
  <c r="H45" i="1"/>
  <c r="H44" i="1"/>
  <c r="H43" i="1"/>
  <c r="H42" i="1"/>
  <c r="H41" i="1"/>
  <c r="H40" i="1"/>
  <c r="H39" i="1"/>
  <c r="H35" i="1"/>
  <c r="H34" i="1"/>
  <c r="H33" i="1"/>
  <c r="H29" i="1"/>
  <c r="H28" i="1"/>
  <c r="H27" i="1"/>
  <c r="H26" i="1"/>
  <c r="H17" i="1"/>
  <c r="H18" i="1"/>
  <c r="H19" i="1"/>
  <c r="H20" i="1"/>
  <c r="H21" i="1"/>
  <c r="H22" i="1"/>
  <c r="H16" i="1"/>
  <c r="D42" i="13" l="1"/>
  <c r="D48" i="13" s="1"/>
  <c r="D33" i="13"/>
  <c r="D34" i="13" s="1"/>
  <c r="L7" i="1" s="1"/>
  <c r="J174" i="1" l="1"/>
  <c r="J164" i="1"/>
  <c r="K164" i="1" s="1"/>
  <c r="I174" i="1"/>
  <c r="I164" i="1"/>
  <c r="I173" i="1"/>
  <c r="I163" i="1"/>
  <c r="J175" i="1"/>
  <c r="K175" i="1" s="1"/>
  <c r="I175" i="1"/>
  <c r="J162" i="1"/>
  <c r="I162" i="1"/>
  <c r="J173" i="1"/>
  <c r="J163" i="1"/>
  <c r="J156" i="1"/>
  <c r="J152" i="1"/>
  <c r="J148" i="1"/>
  <c r="J144" i="1"/>
  <c r="J140" i="1"/>
  <c r="J136" i="1"/>
  <c r="J132" i="1"/>
  <c r="J125" i="1"/>
  <c r="J120" i="1"/>
  <c r="J116" i="1"/>
  <c r="J111" i="1"/>
  <c r="J107" i="1"/>
  <c r="J102" i="1"/>
  <c r="J98" i="1"/>
  <c r="J90" i="1"/>
  <c r="J86" i="1"/>
  <c r="J76" i="1"/>
  <c r="J72" i="1"/>
  <c r="J62" i="1"/>
  <c r="J55" i="1"/>
  <c r="J45" i="1"/>
  <c r="J41" i="1"/>
  <c r="J34" i="1"/>
  <c r="J27" i="1"/>
  <c r="I19" i="1"/>
  <c r="I156" i="1"/>
  <c r="I144" i="1"/>
  <c r="I136" i="1"/>
  <c r="I125" i="1"/>
  <c r="I116" i="1"/>
  <c r="I107" i="1"/>
  <c r="I102" i="1"/>
  <c r="I90" i="1"/>
  <c r="I72" i="1"/>
  <c r="I62" i="1"/>
  <c r="I45" i="1"/>
  <c r="I34" i="1"/>
  <c r="J19" i="1"/>
  <c r="J151" i="1"/>
  <c r="J143" i="1"/>
  <c r="J135" i="1"/>
  <c r="J131" i="1"/>
  <c r="J119" i="1"/>
  <c r="J110" i="1"/>
  <c r="J97" i="1"/>
  <c r="J82" i="1"/>
  <c r="J68" i="1"/>
  <c r="J54" i="1"/>
  <c r="J40" i="1"/>
  <c r="K40" i="1" s="1"/>
  <c r="J26" i="1"/>
  <c r="I155" i="1"/>
  <c r="I151" i="1"/>
  <c r="I147" i="1"/>
  <c r="I143" i="1"/>
  <c r="I139" i="1"/>
  <c r="I135" i="1"/>
  <c r="I131" i="1"/>
  <c r="I123" i="1"/>
  <c r="I119" i="1"/>
  <c r="I114" i="1"/>
  <c r="I110" i="1"/>
  <c r="I106" i="1"/>
  <c r="I101" i="1"/>
  <c r="I97" i="1"/>
  <c r="I89" i="1"/>
  <c r="I82" i="1"/>
  <c r="I75" i="1"/>
  <c r="I68" i="1"/>
  <c r="I61" i="1"/>
  <c r="I54" i="1"/>
  <c r="I44" i="1"/>
  <c r="I40" i="1"/>
  <c r="I33" i="1"/>
  <c r="I26" i="1"/>
  <c r="J20" i="1"/>
  <c r="I21" i="1"/>
  <c r="I158" i="1"/>
  <c r="I146" i="1"/>
  <c r="I142" i="1"/>
  <c r="I134" i="1"/>
  <c r="I118" i="1"/>
  <c r="I109" i="1"/>
  <c r="I100" i="1"/>
  <c r="I81" i="1"/>
  <c r="I67" i="1"/>
  <c r="I43" i="1"/>
  <c r="I29" i="1"/>
  <c r="J21" i="1"/>
  <c r="J157" i="1"/>
  <c r="J149" i="1"/>
  <c r="J141" i="1"/>
  <c r="J133" i="1"/>
  <c r="J121" i="1"/>
  <c r="J117" i="1"/>
  <c r="J108" i="1"/>
  <c r="J99" i="1"/>
  <c r="J87" i="1"/>
  <c r="J73" i="1"/>
  <c r="J56" i="1"/>
  <c r="J42" i="1"/>
  <c r="J35" i="1"/>
  <c r="I18" i="1"/>
  <c r="J158" i="1"/>
  <c r="J154" i="1"/>
  <c r="J150" i="1"/>
  <c r="J146" i="1"/>
  <c r="J142" i="1"/>
  <c r="J138" i="1"/>
  <c r="J134" i="1"/>
  <c r="K134" i="1" s="1"/>
  <c r="J127" i="1"/>
  <c r="J122" i="1"/>
  <c r="K122" i="1" s="1"/>
  <c r="J118" i="1"/>
  <c r="J113" i="1"/>
  <c r="J109" i="1"/>
  <c r="K109" i="1" s="1"/>
  <c r="J105" i="1"/>
  <c r="J100" i="1"/>
  <c r="J96" i="1"/>
  <c r="J88" i="1"/>
  <c r="K88" i="1" s="1"/>
  <c r="J81" i="1"/>
  <c r="K81" i="1" s="1"/>
  <c r="J74" i="1"/>
  <c r="J67" i="1"/>
  <c r="J57" i="1"/>
  <c r="J53" i="1"/>
  <c r="J43" i="1"/>
  <c r="J39" i="1"/>
  <c r="J29" i="1"/>
  <c r="I17" i="1"/>
  <c r="I154" i="1"/>
  <c r="I150" i="1"/>
  <c r="I138" i="1"/>
  <c r="I127" i="1"/>
  <c r="I122" i="1"/>
  <c r="I113" i="1"/>
  <c r="I105" i="1"/>
  <c r="I96" i="1"/>
  <c r="I88" i="1"/>
  <c r="I74" i="1"/>
  <c r="I57" i="1"/>
  <c r="I53" i="1"/>
  <c r="I39" i="1"/>
  <c r="J17" i="1"/>
  <c r="J153" i="1"/>
  <c r="J145" i="1"/>
  <c r="J137" i="1"/>
  <c r="J126" i="1"/>
  <c r="J112" i="1"/>
  <c r="K112" i="1" s="1"/>
  <c r="J103" i="1"/>
  <c r="J91" i="1"/>
  <c r="J77" i="1"/>
  <c r="J66" i="1"/>
  <c r="K66" i="1" s="1"/>
  <c r="J49" i="1"/>
  <c r="J28" i="1"/>
  <c r="I22" i="1"/>
  <c r="I157" i="1"/>
  <c r="I153" i="1"/>
  <c r="I149" i="1"/>
  <c r="I145" i="1"/>
  <c r="I141" i="1"/>
  <c r="I137" i="1"/>
  <c r="I133" i="1"/>
  <c r="I126" i="1"/>
  <c r="I121" i="1"/>
  <c r="I117" i="1"/>
  <c r="I112" i="1"/>
  <c r="I108" i="1"/>
  <c r="I103" i="1"/>
  <c r="I99" i="1"/>
  <c r="I91" i="1"/>
  <c r="I87" i="1"/>
  <c r="I77" i="1"/>
  <c r="I73" i="1"/>
  <c r="I66" i="1"/>
  <c r="I56" i="1"/>
  <c r="I49" i="1"/>
  <c r="I42" i="1"/>
  <c r="I35" i="1"/>
  <c r="I28" i="1"/>
  <c r="J18" i="1"/>
  <c r="K18" i="1" s="1"/>
  <c r="J22" i="1"/>
  <c r="J16" i="1"/>
  <c r="I152" i="1"/>
  <c r="I148" i="1"/>
  <c r="I140" i="1"/>
  <c r="I132" i="1"/>
  <c r="I120" i="1"/>
  <c r="I111" i="1"/>
  <c r="I98" i="1"/>
  <c r="I86" i="1"/>
  <c r="I76" i="1"/>
  <c r="I55" i="1"/>
  <c r="I41" i="1"/>
  <c r="I27" i="1"/>
  <c r="I16" i="1"/>
  <c r="J155" i="1"/>
  <c r="J147" i="1"/>
  <c r="J139" i="1"/>
  <c r="J123" i="1"/>
  <c r="J114" i="1"/>
  <c r="K114" i="1" s="1"/>
  <c r="J106" i="1"/>
  <c r="J101" i="1"/>
  <c r="J89" i="1"/>
  <c r="K89" i="1" s="1"/>
  <c r="J75" i="1"/>
  <c r="J61" i="1"/>
  <c r="J44" i="1"/>
  <c r="J33" i="1"/>
  <c r="K33" i="1" s="1"/>
  <c r="I20" i="1"/>
  <c r="L9" i="1"/>
  <c r="J169" i="1" s="1"/>
  <c r="D49" i="13"/>
  <c r="B38" i="12"/>
  <c r="B39" i="12"/>
  <c r="B40" i="12"/>
  <c r="A35" i="12"/>
  <c r="A8" i="12"/>
  <c r="A9" i="12"/>
  <c r="A10" i="12"/>
  <c r="A11" i="12"/>
  <c r="B7" i="12"/>
  <c r="B2" i="12"/>
  <c r="B1" i="12"/>
  <c r="B17" i="12"/>
  <c r="B18" i="12"/>
  <c r="B19" i="12"/>
  <c r="B20" i="12"/>
  <c r="B29" i="12"/>
  <c r="B30" i="12"/>
  <c r="B31" i="12"/>
  <c r="K91" i="1" l="1"/>
  <c r="K61" i="1"/>
  <c r="K147" i="1"/>
  <c r="K22" i="1"/>
  <c r="K103" i="1"/>
  <c r="K105" i="1"/>
  <c r="K56" i="1"/>
  <c r="K141" i="1"/>
  <c r="K20" i="1"/>
  <c r="K106" i="1"/>
  <c r="K49" i="1"/>
  <c r="K145" i="1"/>
  <c r="K158" i="1"/>
  <c r="K108" i="1"/>
  <c r="K68" i="1"/>
  <c r="K151" i="1"/>
  <c r="K34" i="1"/>
  <c r="K90" i="1"/>
  <c r="K132" i="1"/>
  <c r="K173" i="1"/>
  <c r="K142" i="1"/>
  <c r="K146" i="1"/>
  <c r="K67" i="1"/>
  <c r="K149" i="1"/>
  <c r="K131" i="1"/>
  <c r="K19" i="1"/>
  <c r="K136" i="1"/>
  <c r="K135" i="1"/>
  <c r="K39" i="1"/>
  <c r="K35" i="1"/>
  <c r="K97" i="1"/>
  <c r="K45" i="1"/>
  <c r="K102" i="1"/>
  <c r="K111" i="1"/>
  <c r="K148" i="1"/>
  <c r="K153" i="1"/>
  <c r="K29" i="1"/>
  <c r="K127" i="1"/>
  <c r="K117" i="1"/>
  <c r="K123" i="1"/>
  <c r="K77" i="1"/>
  <c r="K17" i="1"/>
  <c r="K96" i="1"/>
  <c r="K121" i="1"/>
  <c r="K140" i="1"/>
  <c r="K162" i="1"/>
  <c r="L162" i="1" s="1"/>
  <c r="K174" i="1"/>
  <c r="I169" i="1"/>
  <c r="K169" i="1" s="1"/>
  <c r="K44" i="1"/>
  <c r="K139" i="1"/>
  <c r="K16" i="1"/>
  <c r="K43" i="1"/>
  <c r="K100" i="1"/>
  <c r="K138" i="1"/>
  <c r="K42" i="1"/>
  <c r="K133" i="1"/>
  <c r="K110" i="1"/>
  <c r="K55" i="1"/>
  <c r="K107" i="1"/>
  <c r="K144" i="1"/>
  <c r="K53" i="1"/>
  <c r="K119" i="1"/>
  <c r="K75" i="1"/>
  <c r="K26" i="1"/>
  <c r="K72" i="1"/>
  <c r="K116" i="1"/>
  <c r="K152" i="1"/>
  <c r="I168" i="1"/>
  <c r="K62" i="1"/>
  <c r="J168" i="1"/>
  <c r="K155" i="1"/>
  <c r="K57" i="1"/>
  <c r="K73" i="1"/>
  <c r="K126" i="1"/>
  <c r="K113" i="1"/>
  <c r="K150" i="1"/>
  <c r="K87" i="1"/>
  <c r="K157" i="1"/>
  <c r="K76" i="1"/>
  <c r="K120" i="1"/>
  <c r="K156" i="1"/>
  <c r="K101" i="1"/>
  <c r="K28" i="1"/>
  <c r="K137" i="1"/>
  <c r="K74" i="1"/>
  <c r="K118" i="1"/>
  <c r="K154" i="1"/>
  <c r="K99" i="1"/>
  <c r="K21" i="1"/>
  <c r="K54" i="1"/>
  <c r="K143" i="1"/>
  <c r="K27" i="1"/>
  <c r="K86" i="1"/>
  <c r="K125" i="1"/>
  <c r="K163" i="1"/>
  <c r="L163" i="1" s="1"/>
  <c r="K82" i="1"/>
  <c r="K41" i="1"/>
  <c r="K98" i="1"/>
  <c r="H58" i="1"/>
  <c r="L164" i="1"/>
  <c r="L173" i="1"/>
  <c r="E175" i="1"/>
  <c r="E174" i="1"/>
  <c r="E86" i="1"/>
  <c r="E91" i="1"/>
  <c r="H165" i="1"/>
  <c r="H92" i="1"/>
  <c r="K63" i="1" l="1"/>
  <c r="K168" i="1"/>
  <c r="K92" i="1"/>
  <c r="L175" i="1"/>
  <c r="K58" i="1"/>
  <c r="L174" i="1"/>
  <c r="L165" i="1"/>
  <c r="K165" i="1"/>
  <c r="L91" i="1"/>
  <c r="C28" i="6" l="1"/>
  <c r="O28" i="6" s="1"/>
  <c r="L176" i="1"/>
  <c r="E75" i="1"/>
  <c r="L42" i="1"/>
  <c r="L40" i="1"/>
  <c r="L41" i="1"/>
  <c r="C29" i="12" l="1"/>
  <c r="L33" i="1"/>
  <c r="L39" i="1" l="1"/>
  <c r="L102" i="1"/>
  <c r="E18" i="1" l="1"/>
  <c r="L103" i="1"/>
  <c r="L123" i="1"/>
  <c r="L122" i="1"/>
  <c r="L121" i="1"/>
  <c r="E157" i="1"/>
  <c r="E135" i="1"/>
  <c r="E108" i="1"/>
  <c r="E109" i="1"/>
  <c r="E116" i="1"/>
  <c r="E99" i="1"/>
  <c r="E98" i="1"/>
  <c r="E57" i="1"/>
  <c r="E62" i="1"/>
  <c r="E61" i="1"/>
  <c r="E90" i="1"/>
  <c r="E88" i="1"/>
  <c r="E89" i="1"/>
  <c r="E77" i="1"/>
  <c r="E72" i="1"/>
  <c r="E73" i="1"/>
  <c r="E53" i="1"/>
  <c r="E74" i="1"/>
  <c r="E54" i="1"/>
  <c r="E55" i="1"/>
  <c r="E67" i="1"/>
  <c r="E68" i="1"/>
  <c r="L20" i="1" l="1"/>
  <c r="L19" i="1"/>
  <c r="L18" i="1"/>
  <c r="L57" i="1"/>
  <c r="E81" i="1"/>
  <c r="E82" i="1" s="1"/>
  <c r="L90" i="1"/>
  <c r="B27" i="6"/>
  <c r="B28" i="12" s="1"/>
  <c r="B26" i="6"/>
  <c r="B27" i="12" s="1"/>
  <c r="B25" i="6"/>
  <c r="B26" i="12" s="1"/>
  <c r="B24" i="6"/>
  <c r="B25" i="12" s="1"/>
  <c r="B23" i="6"/>
  <c r="B24" i="12" s="1"/>
  <c r="B22" i="6"/>
  <c r="B23" i="12" s="1"/>
  <c r="B21" i="6"/>
  <c r="B22" i="12" s="1"/>
  <c r="B20" i="6"/>
  <c r="B21" i="12" s="1"/>
  <c r="B15" i="6"/>
  <c r="B16" i="12" s="1"/>
  <c r="L55" i="1" l="1"/>
  <c r="H176" i="1" l="1"/>
  <c r="L114" i="1"/>
  <c r="H50" i="1"/>
  <c r="L54" i="1"/>
  <c r="H30" i="1"/>
  <c r="L169" i="1"/>
  <c r="L168" i="1"/>
  <c r="K176" i="1" l="1"/>
  <c r="K50" i="1"/>
  <c r="K78" i="1"/>
  <c r="C30" i="6"/>
  <c r="K30" i="1"/>
  <c r="L170" i="1"/>
  <c r="K170" i="1"/>
  <c r="H170" i="1"/>
  <c r="L113" i="1"/>
  <c r="L112" i="1"/>
  <c r="C29" i="6" l="1"/>
  <c r="C30" i="12" s="1"/>
  <c r="O30" i="6"/>
  <c r="C31" i="12"/>
  <c r="H159" i="1"/>
  <c r="L132" i="1"/>
  <c r="L118" i="1"/>
  <c r="L117" i="1"/>
  <c r="O29" i="6" l="1"/>
  <c r="L131" i="1"/>
  <c r="L116" i="1"/>
  <c r="K159" i="1" l="1"/>
  <c r="H83" i="1"/>
  <c r="H78" i="1"/>
  <c r="L62" i="1"/>
  <c r="L61" i="1"/>
  <c r="L159" i="1" l="1"/>
  <c r="C27" i="6" s="1"/>
  <c r="H63" i="1"/>
  <c r="K27" i="6" l="1"/>
  <c r="C28" i="12"/>
  <c r="L63" i="1"/>
  <c r="L86" i="1"/>
  <c r="C21" i="6" l="1"/>
  <c r="O21" i="6" s="1"/>
  <c r="L88" i="1"/>
  <c r="L89" i="1"/>
  <c r="L75" i="1"/>
  <c r="C22" i="12" l="1"/>
  <c r="L82" i="1"/>
  <c r="K83" i="1"/>
  <c r="L81" i="1"/>
  <c r="L76" i="1"/>
  <c r="L77" i="1"/>
  <c r="L73" i="1"/>
  <c r="L87" i="1" l="1"/>
  <c r="L83" i="1"/>
  <c r="L72" i="1"/>
  <c r="L74" i="1"/>
  <c r="L67" i="1"/>
  <c r="C24" i="6" l="1"/>
  <c r="O24" i="6" s="1"/>
  <c r="O31" i="6" s="1"/>
  <c r="L92" i="1"/>
  <c r="L78" i="1"/>
  <c r="L56" i="1"/>
  <c r="C25" i="12" l="1"/>
  <c r="C23" i="6"/>
  <c r="C24" i="12" s="1"/>
  <c r="C25" i="6"/>
  <c r="C26" i="12" s="1"/>
  <c r="L111" i="1"/>
  <c r="L119" i="1"/>
  <c r="L120" i="1"/>
  <c r="L126" i="1"/>
  <c r="L127" i="1"/>
  <c r="L110" i="1"/>
  <c r="I25" i="6" l="1"/>
  <c r="M25" i="6"/>
  <c r="K25" i="6"/>
  <c r="M23" i="6"/>
  <c r="K23" i="6"/>
  <c r="L105" i="1"/>
  <c r="L106" i="1"/>
  <c r="L107" i="1"/>
  <c r="L108" i="1"/>
  <c r="L109" i="1"/>
  <c r="L97" i="1"/>
  <c r="L98" i="1"/>
  <c r="L99" i="1"/>
  <c r="L96" i="1"/>
  <c r="L125" i="1" l="1"/>
  <c r="K128" i="1"/>
  <c r="H128" i="1" l="1"/>
  <c r="L101" i="1"/>
  <c r="H69" i="1" l="1"/>
  <c r="K69" i="1"/>
  <c r="L68" i="1"/>
  <c r="L100" i="1"/>
  <c r="L49" i="1"/>
  <c r="L27" i="1"/>
  <c r="L28" i="1"/>
  <c r="L29" i="1"/>
  <c r="L50" i="1" l="1"/>
  <c r="L128" i="1"/>
  <c r="C26" i="6" s="1"/>
  <c r="C27" i="12" s="1"/>
  <c r="L66" i="1"/>
  <c r="L44" i="1"/>
  <c r="L26" i="1"/>
  <c r="L53" i="1"/>
  <c r="L45" i="1"/>
  <c r="L21" i="1"/>
  <c r="L69" i="1" l="1"/>
  <c r="L30" i="1"/>
  <c r="C19" i="6"/>
  <c r="H46" i="1"/>
  <c r="K46" i="1"/>
  <c r="L58" i="1"/>
  <c r="I26" i="6"/>
  <c r="G26" i="6"/>
  <c r="L22" i="1"/>
  <c r="C20" i="6" l="1"/>
  <c r="C21" i="12" s="1"/>
  <c r="C20" i="12"/>
  <c r="I19" i="6"/>
  <c r="E19" i="6"/>
  <c r="C16" i="6"/>
  <c r="C22" i="6"/>
  <c r="H36" i="1"/>
  <c r="L35" i="1"/>
  <c r="L43" i="1"/>
  <c r="L17" i="1"/>
  <c r="I20" i="6" l="1"/>
  <c r="K20" i="6"/>
  <c r="L46" i="1"/>
  <c r="C18" i="6" s="1"/>
  <c r="C19" i="12" s="1"/>
  <c r="E16" i="6"/>
  <c r="C17" i="12"/>
  <c r="I22" i="6"/>
  <c r="C23" i="12"/>
  <c r="L34" i="1"/>
  <c r="K36" i="1"/>
  <c r="L16" i="1"/>
  <c r="L36" i="1" l="1"/>
  <c r="I18" i="6"/>
  <c r="G18" i="6"/>
  <c r="H23" i="1"/>
  <c r="K23" i="1"/>
  <c r="C17" i="6" l="1"/>
  <c r="L23" i="1"/>
  <c r="L178" i="1" l="1"/>
  <c r="C18" i="12"/>
  <c r="G17" i="6"/>
  <c r="E17" i="6"/>
  <c r="C15" i="6"/>
  <c r="C16" i="12" s="1"/>
  <c r="C33" i="12" s="1"/>
  <c r="L180" i="1" l="1"/>
  <c r="C31" i="6"/>
  <c r="D28" i="6" s="1"/>
  <c r="E15" i="6"/>
  <c r="L182" i="1" l="1"/>
  <c r="D27" i="6"/>
  <c r="E31" i="6" l="1"/>
  <c r="F31" i="6" s="1"/>
  <c r="F32" i="6" s="1"/>
  <c r="P31" i="6"/>
  <c r="D29" i="6"/>
  <c r="D16" i="6"/>
  <c r="D18" i="6"/>
  <c r="D17" i="6"/>
  <c r="D24" i="6"/>
  <c r="D19" i="6"/>
  <c r="D15" i="6"/>
  <c r="D30" i="6"/>
  <c r="D22" i="6"/>
  <c r="D21" i="6"/>
  <c r="D23" i="6"/>
  <c r="D26" i="6"/>
  <c r="D25" i="6"/>
  <c r="D20" i="6"/>
  <c r="E32" i="6" l="1"/>
  <c r="D31" i="6"/>
  <c r="M31" i="6"/>
  <c r="N31" i="6" s="1"/>
  <c r="I31" i="6"/>
  <c r="J31" i="6" s="1"/>
  <c r="K31" i="6"/>
  <c r="L31" i="6" s="1"/>
  <c r="G31" i="6"/>
  <c r="H31" i="6" l="1"/>
  <c r="H32" i="6" s="1"/>
  <c r="J32" i="6" s="1"/>
  <c r="L32" i="6" s="1"/>
  <c r="N32" i="6" s="1"/>
  <c r="P32" i="6" s="1"/>
  <c r="G32" i="6"/>
  <c r="I32" i="6" s="1"/>
  <c r="K32" i="6" s="1"/>
  <c r="M32" i="6" s="1"/>
  <c r="O32" i="6" s="1"/>
</calcChain>
</file>

<file path=xl/sharedStrings.xml><?xml version="1.0" encoding="utf-8"?>
<sst xmlns="http://schemas.openxmlformats.org/spreadsheetml/2006/main" count="626" uniqueCount="439">
  <si>
    <t>SERVIÇO</t>
  </si>
  <si>
    <t>Unid.</t>
  </si>
  <si>
    <t>Sub total do Item</t>
  </si>
  <si>
    <t>TOTAL</t>
  </si>
  <si>
    <t>R$</t>
  </si>
  <si>
    <t>%</t>
  </si>
  <si>
    <t>Item</t>
  </si>
  <si>
    <t>Quant.</t>
  </si>
  <si>
    <t>VALOR TOTAL</t>
  </si>
  <si>
    <t>CRONOGRAMA FÍSICO-FINANCEIRO</t>
  </si>
  <si>
    <t>ITEM</t>
  </si>
  <si>
    <t>DESCRIÇÃO</t>
  </si>
  <si>
    <t>% TOTAL</t>
  </si>
  <si>
    <t>MÊS 1</t>
  </si>
  <si>
    <t>MÊS 2</t>
  </si>
  <si>
    <t>MÊS 3</t>
  </si>
  <si>
    <t>MÊS 4</t>
  </si>
  <si>
    <t>MÊS 5</t>
  </si>
  <si>
    <t>MÊS 6</t>
  </si>
  <si>
    <t>TOTAL ACUMULADO</t>
  </si>
  <si>
    <t>ESQUADRIAS</t>
  </si>
  <si>
    <t>SERVIÇOS FINAIS</t>
  </si>
  <si>
    <t>Referência</t>
  </si>
  <si>
    <t>1.1</t>
  </si>
  <si>
    <t>TAXA CREA - ARTs DE EXECUÇÃO (ARQUITETÔNICO / ELÉTRICO / HIDROSSANITÁRIO / PPCI / ESTRUTURAL)</t>
  </si>
  <si>
    <t>Valor Unitário S/ BDI</t>
  </si>
  <si>
    <t>Valor Unitário C/ BDI</t>
  </si>
  <si>
    <t xml:space="preserve">TOTAL </t>
  </si>
  <si>
    <t>LOCAÇÃO CONVENCIONAL DE OBRA, UTILIZANDO GABARITO DE TÁBUAS CORRIDAS</t>
  </si>
  <si>
    <t>1.2</t>
  </si>
  <si>
    <t>1.3</t>
  </si>
  <si>
    <t>1.5</t>
  </si>
  <si>
    <t>1.6</t>
  </si>
  <si>
    <t>SERVIÇOS PRELIMINARES E TÉCNICOS</t>
  </si>
  <si>
    <t>2.1</t>
  </si>
  <si>
    <t>MOVIMENTO DE TERRA</t>
  </si>
  <si>
    <t>LIMPEZA MECANIZADA DE TERRENO COM REMOÇÃO DE CAMADA VEGETAL</t>
  </si>
  <si>
    <t>ESCAVAÇÃO VERTICAL A CÉU ABERTO, INCLUINDO CARGA, DESCARGA E TRANSPORTE, DMT DE ATÉ 1KM</t>
  </si>
  <si>
    <t>ESPALHAMENTO DE MATERIAL DE 1A CATEGORIA</t>
  </si>
  <si>
    <t>COMPACTAÇÃO MECÂNICA DE SOLO, CONFORME PROJETO</t>
  </si>
  <si>
    <t>3.1</t>
  </si>
  <si>
    <t>3.2</t>
  </si>
  <si>
    <t>4.1</t>
  </si>
  <si>
    <t>4.2</t>
  </si>
  <si>
    <t>5.1</t>
  </si>
  <si>
    <t>COBERTURAS</t>
  </si>
  <si>
    <t>REVESTIMENTOS</t>
  </si>
  <si>
    <t>PINTURAS</t>
  </si>
  <si>
    <t>INSTALAÇÕES HIDROSSANITÁRIAS</t>
  </si>
  <si>
    <t>INSTALAÇÕES ELÉTRICAS</t>
  </si>
  <si>
    <t>REGISTRO DE GAVETA BRUTO, LATÃO, ROSCÁVEL, 1 1/2, INSTALADO EM RESERVAÇÃO DE ÁGUA DE EDIFICAÇÃO QUE POSSUA RESERVATÓRIO DE FIBRA/FIBROCIMENTO, FORNECIMENTO E INSTALAÇÃO</t>
  </si>
  <si>
    <t>ÁGUA FRIA E ALIMENTAÇÃO</t>
  </si>
  <si>
    <t>ADAPTADOR COM FLANGE E ANEL DE VEDAÇÃO, PVC, SOLDÁVEL, DN 50 MM X 1 1/2 , INSTALADO EM RESERVAÇÃO DE ÁGUA DE EDIFICAÇÃO QUE POSSUA RESERVATÓRIO DE FIBRA/FIBROCIMENTO FORNECIMENTO E INSTALAÇÃO</t>
  </si>
  <si>
    <t>ESGOTO SANITÁRIO</t>
  </si>
  <si>
    <t>TUBO DE PVC, SÉRIE NORMAL, ESGOTO PREDIAL, DN 40 MM (EM RAMAL DE DESCARGA OU RAMAL DE ESGOTO SANITÁRIO), INCLUSIVE CONEXÕES, CORTES E FIXAÇÕES PARA PRÉDIOS.</t>
  </si>
  <si>
    <t>TUBO DE PVC, SÉRIE NORMAL, ESGOTO PREDIAL, DN 50 MM (EM RAMAL DE DESCARGA OU RAMAL DE ESGOTO SANITÁRIO), INCLUSIVE CONEXÕES, CORTES E FIXAÇÕES PARA PRÉDIOS.</t>
  </si>
  <si>
    <t>CREA-RS 2020</t>
  </si>
  <si>
    <t>COMPOSIÇÃO 1</t>
  </si>
  <si>
    <t>C 99059</t>
  </si>
  <si>
    <t>UN</t>
  </si>
  <si>
    <t>INSTITUTO FEDERAL DE EDUCAÇÃO, CIÊNCIA E TECNOLOGIA - FARROUPILHA</t>
  </si>
  <si>
    <t>CAMPUS FREDERICO WESTPHALEM</t>
  </si>
  <si>
    <t>PROJETO: PRÉDIO ACADÊMICO</t>
  </si>
  <si>
    <t xml:space="preserve">BDI - EQUIPAMENTOS </t>
  </si>
  <si>
    <t>M2</t>
  </si>
  <si>
    <t>M²</t>
  </si>
  <si>
    <t>M</t>
  </si>
  <si>
    <t xml:space="preserve">PLACA DE OBRA (PARA CONSTRUÇÃO CIVIL) EM CHAPA GALVANIZADA </t>
  </si>
  <si>
    <t>C 4813</t>
  </si>
  <si>
    <t>1.7</t>
  </si>
  <si>
    <t>COMPOSIÇÃO 2</t>
  </si>
  <si>
    <t>C 98525</t>
  </si>
  <si>
    <t>C 101209</t>
  </si>
  <si>
    <t>C 100574</t>
  </si>
  <si>
    <t>C 97083</t>
  </si>
  <si>
    <t>M3</t>
  </si>
  <si>
    <t>C 100324</t>
  </si>
  <si>
    <t>COMPOSIÇÃO 3</t>
  </si>
  <si>
    <t>C 98557</t>
  </si>
  <si>
    <t>C 87879</t>
  </si>
  <si>
    <t>C 87630</t>
  </si>
  <si>
    <t>6.1</t>
  </si>
  <si>
    <t>FECHAMENTOS</t>
  </si>
  <si>
    <t>7.1</t>
  </si>
  <si>
    <t>MERCADO</t>
  </si>
  <si>
    <t>C 94227</t>
  </si>
  <si>
    <t>BASE DE AREIA PARA ASSENTAMENTO DA TUBULAÇÃO DE ESGOTO (ESPESSURA DE 10CM)</t>
  </si>
  <si>
    <t>TUBO DE PVC SÉRIE NORMAL, ESGOTO PREDIAL, DN 100 MM (EM RAMAL DE DESCARGA OU RAMAL DE ESGOTO SANITÁRIO), INCLUSIVE CONEXÕES, CORTES E FIXAÇÕES PARA PRÉDIOS.</t>
  </si>
  <si>
    <t>REATERRO MANUAL DE VALAS COM COMPACTAÇÃO MANUAL, PARA ASSENTAMENTO DA TUBULUAÇÃO DE ESGOTO.</t>
  </si>
  <si>
    <t>ESGOTO PLUVIAL</t>
  </si>
  <si>
    <t>DISPOSITIVO DPS CLASSE II, 1 POLO, TENSAO MAXIMA DE 275 V, CORRENTE 40KA - INSTALADO.</t>
  </si>
  <si>
    <t>DISPOSITIVO DR, 2 POLOS, SENSIBILIDADE DE 30 MA, CORRENTE DE 25 A, TIPO AC - INSTALADO.</t>
  </si>
  <si>
    <t>C 94497</t>
  </si>
  <si>
    <t>C 94706</t>
  </si>
  <si>
    <t>C 91785</t>
  </si>
  <si>
    <t>C 96995</t>
  </si>
  <si>
    <t>C 89711</t>
  </si>
  <si>
    <t>C 89712</t>
  </si>
  <si>
    <t>C 89707</t>
  </si>
  <si>
    <t>C 91784</t>
  </si>
  <si>
    <t>C 101622</t>
  </si>
  <si>
    <t>14.1</t>
  </si>
  <si>
    <t>C 89714</t>
  </si>
  <si>
    <t>TRAMA DE AÇO COMPOSTA POR TERÇAS PARA TELHADOS DE ATÉ 2 AGUAS PARA TELHA ONDULADA DE FIBROCIMENTO, METÁLICA, PLÁSTICA OU TERMOACÚSTICA.</t>
  </si>
  <si>
    <t>10.1</t>
  </si>
  <si>
    <t>CALHA EM CHAPA DE AÇO GALVANIZADO NÚMERO 24, DESENVOLVIMENTO DE 33 CM</t>
  </si>
  <si>
    <t>11.1</t>
  </si>
  <si>
    <t>C 87882</t>
  </si>
  <si>
    <t>C 96486</t>
  </si>
  <si>
    <t>C  93394</t>
  </si>
  <si>
    <t>C 87536</t>
  </si>
  <si>
    <t>C 87547</t>
  </si>
  <si>
    <t>C 88411</t>
  </si>
  <si>
    <t>C 88489</t>
  </si>
  <si>
    <t>CABO DE COBRE FLEXÍVEL ISOLADO, 2,5 MM², ANTI-CHAMA 450/750 V, PARA CIRCUITOS TERMINAIS - FORNECIMENTO E INSTALAÇÃO.</t>
  </si>
  <si>
    <t>CAIXA SIFONADA COM GRELHA, PVC, DN 150 X 150 X 50 MM, JUNTA ELÁSTICA, FORNECIDA E INSTALADA EM RAMAL DE DESCARGA OU EM RAMAL DE ESGOTO SANITÁRIO</t>
  </si>
  <si>
    <t>TUBO PVC, SÉRIE NORMAL, ESGOTO PREDIAL, DN 100 MM, FORNECIDO E INSTALADO</t>
  </si>
  <si>
    <t>C 89848</t>
  </si>
  <si>
    <t>C 89853</t>
  </si>
  <si>
    <t>8.1</t>
  </si>
  <si>
    <t>I 37539</t>
  </si>
  <si>
    <t>I 39028</t>
  </si>
  <si>
    <t>I 2674</t>
  </si>
  <si>
    <t>ELETRODUTO DE PVC RÍGIDO ROSQUEÁVEL 3/4"</t>
  </si>
  <si>
    <t>ELETRODUTO DE PVC RÍGIDO ROSQUEÁVEL 1 1/4"</t>
  </si>
  <si>
    <t>I 2684</t>
  </si>
  <si>
    <t>JOELHO 90 GRAUS, PVC, ESGOTO PREDIAL, DN 100 MM</t>
  </si>
  <si>
    <t>TUBO PVC, SÉRIE NORMAL, ESGOTO PREDIAL, DN 150MM, FORNECIDO E INSTALADO</t>
  </si>
  <si>
    <t>C 89849</t>
  </si>
  <si>
    <t>JOELHO 90 GRAUS, PVC, ESGOTO PREDIAL, DN 150 MM</t>
  </si>
  <si>
    <t>C 89854</t>
  </si>
  <si>
    <t>TÊ DE PVC DN 150X150 MM</t>
  </si>
  <si>
    <t>C 89862</t>
  </si>
  <si>
    <t>DISJUNTOR MONOPOLAR TIPO DIN, CORRENTE NOMINAL DE 16A - FORNECIMENTO E INSTALAÇÃO.</t>
  </si>
  <si>
    <t>C 93654</t>
  </si>
  <si>
    <t>DISJUNTOR MONOPOLAR TIPO DIN, CORRENTE NOMINAL DE 20A - FORNECIMENTO E INSTALAÇÃO.</t>
  </si>
  <si>
    <t>C 93655</t>
  </si>
  <si>
    <t>DISJUNTOR TRIPOLAR TIPO DIN, CORRENTE NOMINAL DE 25A - FORNECIMENTO E INSTALAÇÃO.</t>
  </si>
  <si>
    <t>C 93670</t>
  </si>
  <si>
    <t>DISJUNTOR TRIPOLAR TIPO DIN, CORRENTE NOMINAL DE 32A - FORNECIMENTO E INSTALAÇÃO.</t>
  </si>
  <si>
    <t>C 93671</t>
  </si>
  <si>
    <t>DISJUNTOR TRIPOLAR TIPO DIN, CORRENTE NOMINAL DE 50A - FORNECIMENTO E INSTALAÇÃO.</t>
  </si>
  <si>
    <t>C 93673</t>
  </si>
  <si>
    <t>QUADRO DE DISTRIBUICAO COM BARRAMENTO TRIFASICO, DE EMBUTIR, EM CHAPA DE ACO GALVANIZADO, PARA 24 DISJUNTORES DIN, 100 A - COMPLETO E INSTALADO.</t>
  </si>
  <si>
    <t>C 101879</t>
  </si>
  <si>
    <t>C 91926</t>
  </si>
  <si>
    <t>C 91930</t>
  </si>
  <si>
    <t>C 92980</t>
  </si>
  <si>
    <t>PLACA DE SINALIZAÇÃO "PERIGO - RISCO DE CHOQUE ELÉTRICO", TAMANHO 25X18CM - INSTALADA NA PORTA DOS QUADROS.</t>
  </si>
  <si>
    <t>CABO DE COBRE FLEXÍVEL ISOLADO, 1,5 MM², ANTI-CHAMA 450/750 V, PARA CIRCUITOS TERMINAIS - FORNECIMENTO E INSTALAÇÃO.</t>
  </si>
  <si>
    <t>C 91924</t>
  </si>
  <si>
    <t>CABO DE COBRE FLEXÍVEL ISOLADO, 4,0 MM², ANTI-CHAMA 450/750 V, PARA CIRCUITOS TERMINAIS - FORNECIMENTO E INSTALAÇÃO.</t>
  </si>
  <si>
    <t>CABO DE COBRE FLEXÍVEL ISOLADO, 6,0 MM², ANTI-CHAMA 450/750 V, PARA CIRCUITOS TERMINAIS -FORNECIMENTO E INSTALAÇÃO.</t>
  </si>
  <si>
    <t>C 91928</t>
  </si>
  <si>
    <t>CABO DE COBRE FLEXÍVEL ISOLADO, 10,0 MM², ANTI-CHAMA 0,6/1,0 KV, PARA CIRCUITOS TERMINAIS - FORNECIMENTO E INSTALAÇÃO.</t>
  </si>
  <si>
    <t>C 97893</t>
  </si>
  <si>
    <t>HASTE DE ATERRAMENTO 5/8 - FORNECIMENTO E INSTALAÇÃO</t>
  </si>
  <si>
    <t>FILTRO ANAERÓBIO RETANGULAR, EM ALVENARIA COM BLOCOS DE CONCRETO, DIMENSÕES INTERNAS: 1,3 X 2,5 X 1,2 M</t>
  </si>
  <si>
    <t>15.1</t>
  </si>
  <si>
    <t xml:space="preserve">VALOR TOTAL </t>
  </si>
  <si>
    <t>14.2</t>
  </si>
  <si>
    <t>12.1</t>
  </si>
  <si>
    <t>12.2</t>
  </si>
  <si>
    <t>SIE 42570</t>
  </si>
  <si>
    <t>SIE 43240</t>
  </si>
  <si>
    <t>INSTALAÇÃO PROVISÓRIA DE ENERGIA ELÉTRICA</t>
  </si>
  <si>
    <t>C 93186</t>
  </si>
  <si>
    <t>C 93196</t>
  </si>
  <si>
    <t>CONCRETOS BORSATTI</t>
  </si>
  <si>
    <t>C 91341</t>
  </si>
  <si>
    <t>IMPERMEABILIZAÇÃO (BARRACÃO E SALA DO LEITE)</t>
  </si>
  <si>
    <t>INFRAESTRUTURA (BARRACÃO, SALA DO LEITE, ESTERQUEIRA</t>
  </si>
  <si>
    <t>SUPRAESTRUTURA (BARRACÃO, SALA DO LEITE, ESTERQUEIRA)</t>
  </si>
  <si>
    <t xml:space="preserve">PORTA EM ALUMÍNIO DE ABRIR TIPO VENEZIANA COM GUARNIÇÃO, FIXAÇÃO COM PARAFUSOS - FORNECIMENTO E INSTALAÇÃO. </t>
  </si>
  <si>
    <t>TELHAMENTO COM TELHA TRAPEZOIDAL EM AÇO GALVANIZADO CHAPA 0,50MM, INCLUSO PARAFUSOS DE FIXAÇÃO</t>
  </si>
  <si>
    <t>C 92580</t>
  </si>
  <si>
    <t>PISOS E PAVIMENTAÇÕES</t>
  </si>
  <si>
    <t>LASTRO DE BRITA COM ESPESSURA DE 10 CM</t>
  </si>
  <si>
    <t>C 94997</t>
  </si>
  <si>
    <t>C 87256</t>
  </si>
  <si>
    <t>C 88650</t>
  </si>
  <si>
    <t>MARAVALHA</t>
  </si>
  <si>
    <t>8.2</t>
  </si>
  <si>
    <t>10.2</t>
  </si>
  <si>
    <t>7.2</t>
  </si>
  <si>
    <t>C 87499</t>
  </si>
  <si>
    <t>EXECUÇÃO DE PASSEIO (CALÇADA) OU PISO DE CONCRETO COM CONCRETO MOLDADO IN LOCO, USINADO CLASSE C20, ACABAMENTO CONVENCIONAL, ESPESSURA 10 CM, ARMADO.</t>
  </si>
  <si>
    <t>13.1</t>
  </si>
  <si>
    <t>13.2</t>
  </si>
  <si>
    <t>13.3</t>
  </si>
  <si>
    <t>13.4</t>
  </si>
  <si>
    <t>13.5</t>
  </si>
  <si>
    <t>13.6</t>
  </si>
  <si>
    <t>13.7</t>
  </si>
  <si>
    <t>C 94570</t>
  </si>
  <si>
    <t>JANELA DE ALUMÍNIO DE CORRER COM 2 FOLHAS PARA VIDROS, COM VIDROS, BATENTE, ACABAMENTO COM ACETATO OU BRILHANTE E FERRAGENS. EXCLUSIVE ALIZAR E CONTRAMARCO. FORNECIMENTO E INSTALAÇÃO</t>
  </si>
  <si>
    <t>C 87455</t>
  </si>
  <si>
    <t>ALVENARIA DE VEDAÇÃO DE BLOCOS CERÂMICOS FURADOS NA HORIZONTAL DE 9X14X19CM (ESPESSURA 9CM) E ARGAMASSA DE ASSENTAMENTO COM PREPARO EM BETONEIRA. - SALA DO LEITE</t>
  </si>
  <si>
    <t>REGISTRO DE PRESSÃO, LATÃO, 1", ROSCÁVEL COM ACABAMENTO E CANOPLA CROMADOS, FORNECIDO E INSTALADO EM RAMAL DE ÁGUA</t>
  </si>
  <si>
    <t>REGISTROS DE GAVETA BRUTO, LATÃO, 3/4", ROSCÁVEL, COM ACABAMENTO E CANOPLA CROMADOS, FORNECIDO E INSTALADO EM RAMAL DE ÁGUA</t>
  </si>
  <si>
    <t>SERVIÇO DE INSTALAÇÃO DE TUBOS DE PVC, SOLDÁVEL, ÁGUA FRIA, DN 20 MM (INSTALADO EM RAMAL, SUB-RAMAL OU RAMAL DE DISTRIBUIÇÃO), INCLUSIVE CONEXÕES, CORTES E FIXAÇÕES, PARA PRÉDIOS</t>
  </si>
  <si>
    <t>SERVIÇO DE INSTALAÇÃO DE TUBOS DE PVC, SOLDÁVEL, ÁGUA FRIA, DN 25 MM (INSTALADO EM RAMAL, SUB-RAMAL, RAMAL DE DISTRIBUIÇÃO OU PRUMADA), INCLUSIVE CONEXÕES, CORTES E FIXAÇÕES, PARA PRÉDIOS</t>
  </si>
  <si>
    <t>C 93441</t>
  </si>
  <si>
    <t>BANCADA GRANITO CINZA  150 X 60 CM, COM CUBA DE EMBUTIR DE AÇO, VÁLVULA AMERICANA EM METAL, SIFÃO FLEXÍVEL EM PVC, ENGATE FLEXÍVEL 30 CM, TORNEIRA CROMADA LONGA, DE PAREDE, 1/2 OU 3/4, P/ LAVATÓRIO, PADRÃO POPULAR - FORNEC. E INSTALAÇÃO</t>
  </si>
  <si>
    <t>SABONETEIRA DE PAREDE EM METAL CROMADO, INCLUSO FIXAÇÃO</t>
  </si>
  <si>
    <t>C  95545</t>
  </si>
  <si>
    <t>C 95544</t>
  </si>
  <si>
    <t>PAPELEIRA DE PAREDE EM METAL CROMADO SEM TAMPA, INCLUSO FIXAÇÃO</t>
  </si>
  <si>
    <t>LOUÇAS, ACESSÓRIOS E METAIS</t>
  </si>
  <si>
    <t>VENTILADORES</t>
  </si>
  <si>
    <t>CAIXA ENTERRADA ELÉTRICA RETANGULAR, EM ALVENARIA COM BLOCOS DE CONCRETO, FUNDO COM BRITA, TAMPA EM CONCRETO ARMADO, DIMENSÕES INTERNAS: 0,8X0,6X0,60M.</t>
  </si>
  <si>
    <t>ENTRADA DE ENERGIA ELÉTRICA, AÉREA, TRIFÁSICA, COM CAIXA DE EMBUTIR, CABO DE 10 MM2 E DISJUNTOR DIN 50A (NÃO INCLUSO O POSTE DE CONCRETO)</t>
  </si>
  <si>
    <t>C 101509</t>
  </si>
  <si>
    <t>C 96986</t>
  </si>
  <si>
    <t>LUMINÁRIA COMPACTA LED 100W - FORNECIMENTO E INSTALACÃO.</t>
  </si>
  <si>
    <t xml:space="preserve">MERCADO </t>
  </si>
  <si>
    <t>I 39470</t>
  </si>
  <si>
    <t>I 39445</t>
  </si>
  <si>
    <t>INTERRUPTOR SIMPLES (1 MÓDULO), 10A/250V, INCLUINDO SUPORTE E PLACA - FORNECIMENTO E INSTALAÇÃO</t>
  </si>
  <si>
    <t>C 91953</t>
  </si>
  <si>
    <t>INTERRUPTOR SIMPLES (3 MÓDULOS), 10A/250V, INCLUINDO SUPORTE E PLACA - FORNECIMENTO E INSTALAÇÃO</t>
  </si>
  <si>
    <t>C 91967</t>
  </si>
  <si>
    <t>TOMADA MÉDIA DE EMBUTIR (1 MÓDULO), 2P+T 10 A, INCLUINDO SUPORTE E PLACA - FORNECIMENTO E INSTALAÇÃO</t>
  </si>
  <si>
    <t>C 91996</t>
  </si>
  <si>
    <t>TOMADA MÉDIA DE EMBUTIR (2 MÓDULOS), 2P+T 10 A, INCLUINDO SUPORTE E PLACA - FORNECIMENTO E INSTALAÇÃO</t>
  </si>
  <si>
    <t>C 92004</t>
  </si>
  <si>
    <t>C 98066</t>
  </si>
  <si>
    <t>C 98072</t>
  </si>
  <si>
    <t>FILTRO ANAERÓBIO RETANGULAR, EM ALVENARIA COM TIJOLOS CERÂMICOS MACIÇOS, DIMENSÕES INTERNAS: 0,8 X 1,2 X 1,67 M, VOLUME ÚTIL: 1152 L (PARA 5 CONTRIBUINTES)</t>
  </si>
  <si>
    <t xml:space="preserve">SUMIDOURO RETANGULAR, EM ALVENARIA COM TIJOLOS CERÂMICOS MACIÇOS, DIMENSÕES INTERNAS: 0,8 X 1,4 X 3,0 M, ÁREA DE INFILTRAÇÃO: 13,2 M² (PARA 5 CONTRIBUINTES). </t>
  </si>
  <si>
    <t>C 98078</t>
  </si>
  <si>
    <t>C 96526</t>
  </si>
  <si>
    <t>ESCAVAÇÃO MANUAL DE VALA PARA ASSENTAMENTO DE TUBULAÇÕES</t>
  </si>
  <si>
    <t>CISTERNA SUBTERRANEA EM POLIETILENO 15000 LITROS</t>
  </si>
  <si>
    <t>BOMBA SUBMERSA MODELO PF0800 800W MAKITA</t>
  </si>
  <si>
    <t>KIT DE FILTRO DE ÁGUA DA CHUVA DO TIPO VF01</t>
  </si>
  <si>
    <t>RESERVATORIO 5000 LITROS POLIETILENO DO TIPO TANQUE</t>
  </si>
  <si>
    <t>PERFILADO PERFURADO SIMPLES 38X38, CHAPA 22</t>
  </si>
  <si>
    <t>JUNÇÃO EM L PERFILADO PERFURADO 38X38, CHAPA 22</t>
  </si>
  <si>
    <t>JUNÇÃO EM TÊ PERFILADO PERFURADO 38X38, CHAPA 22</t>
  </si>
  <si>
    <t>JUNÃO EM X PERFILADO PERFURADO 38X38, CHAPA 22</t>
  </si>
  <si>
    <t>VENTILADOR STM 1460 TRIFÁSICO</t>
  </si>
  <si>
    <t>PAINEL DE CONTROLE VENTILAÇÃO/ASPERSÃO</t>
  </si>
  <si>
    <t>2.2</t>
  </si>
  <si>
    <t>2.3</t>
  </si>
  <si>
    <t>2.4</t>
  </si>
  <si>
    <t>4.3</t>
  </si>
  <si>
    <t>4.4</t>
  </si>
  <si>
    <t>6.2</t>
  </si>
  <si>
    <t>6.3</t>
  </si>
  <si>
    <t>6.4</t>
  </si>
  <si>
    <t>6.5</t>
  </si>
  <si>
    <t>8.3</t>
  </si>
  <si>
    <t>9.1.1</t>
  </si>
  <si>
    <t>9.1.2</t>
  </si>
  <si>
    <t>9.1.3</t>
  </si>
  <si>
    <t>9.1.4</t>
  </si>
  <si>
    <t>9.1.5</t>
  </si>
  <si>
    <t>9.1.6</t>
  </si>
  <si>
    <t>11.2</t>
  </si>
  <si>
    <t>11.3</t>
  </si>
  <si>
    <t>11.4</t>
  </si>
  <si>
    <t>11.5</t>
  </si>
  <si>
    <t>11.6</t>
  </si>
  <si>
    <t>12.1.1</t>
  </si>
  <si>
    <t>12.1.2</t>
  </si>
  <si>
    <t>12.1.3</t>
  </si>
  <si>
    <t>12.1.4</t>
  </si>
  <si>
    <t>12.1.5</t>
  </si>
  <si>
    <t>12.1.6</t>
  </si>
  <si>
    <t>12.1.7</t>
  </si>
  <si>
    <t>12.2.1</t>
  </si>
  <si>
    <t>12.2.2</t>
  </si>
  <si>
    <t>12.2.3</t>
  </si>
  <si>
    <t>12.2.4</t>
  </si>
  <si>
    <t>12.2.5</t>
  </si>
  <si>
    <t>12.2.6</t>
  </si>
  <si>
    <t>12.2.7</t>
  </si>
  <si>
    <t>12.2.8</t>
  </si>
  <si>
    <t>12.2.9</t>
  </si>
  <si>
    <t>12.2.10</t>
  </si>
  <si>
    <t>12.3</t>
  </si>
  <si>
    <t>12.3.1</t>
  </si>
  <si>
    <t>12.3.2</t>
  </si>
  <si>
    <t>12.3.3</t>
  </si>
  <si>
    <t>12.3.4</t>
  </si>
  <si>
    <t>12.3.5</t>
  </si>
  <si>
    <t>12.3.6</t>
  </si>
  <si>
    <t>12.3.7</t>
  </si>
  <si>
    <t>12.3.8</t>
  </si>
  <si>
    <t>12.4</t>
  </si>
  <si>
    <t>12.4.1</t>
  </si>
  <si>
    <t>12.4.2</t>
  </si>
  <si>
    <t>12.4.3</t>
  </si>
  <si>
    <t>13.8</t>
  </si>
  <si>
    <t>13.9</t>
  </si>
  <si>
    <t>13.10</t>
  </si>
  <si>
    <t>13.11</t>
  </si>
  <si>
    <t>13.12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</si>
  <si>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</si>
  <si>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</si>
  <si>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</si>
  <si>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</si>
  <si>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</si>
  <si>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</si>
  <si>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</si>
  <si>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</si>
  <si>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</si>
  <si>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</si>
  <si>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</si>
  <si>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13.24</t>
  </si>
  <si>
    <t>13.25</t>
  </si>
  <si>
    <t>13.26</t>
  </si>
  <si>
    <t>13.27</t>
  </si>
  <si>
    <t>13.28</t>
  </si>
  <si>
    <t>INSTALAÇÃO PROVISÓRIA DE ÁGUA</t>
  </si>
  <si>
    <t>FONTE: SINAPI 06/2021 - SIE 02/2021                                                BDI EXECUÇÃO DE OBRA</t>
  </si>
  <si>
    <t>VALOR TOTAL SEM BDI</t>
  </si>
  <si>
    <t>VALOR TOTAL COM BDI</t>
  </si>
  <si>
    <t>SIE 42566</t>
  </si>
  <si>
    <t>ABRIGO PROVISÓRIO DE PINUS</t>
  </si>
  <si>
    <t>SIE 43223</t>
  </si>
  <si>
    <t>1.4</t>
  </si>
  <si>
    <t>INSTALAÇÃO PROVISÓRIA UNIDADE SANITÁRIA COM 5,00M²</t>
  </si>
  <si>
    <t>BEBEDOUROS EM INOX</t>
  </si>
  <si>
    <t>12.1.8</t>
  </si>
  <si>
    <t>4.5</t>
  </si>
  <si>
    <t>ML</t>
  </si>
  <si>
    <t>VIGAS NÍVEL COBERTURA EM CONCRETO ARMADO USINADO, FCK 25MPA, INCLUSIVE ARMADURAS E FORMAS - SALA DO LEITE</t>
  </si>
  <si>
    <t>PILARES EM CONCRETO ARMADO USINADO, FCK 25MPA, INCLUSIVE ARMADURAS E FORMAS - SALA DO LEITE</t>
  </si>
  <si>
    <t>LAJE PRÉ MOLDADA - SALA DO LEITE</t>
  </si>
  <si>
    <t>SAPATAS E PILARETES DE CONCRETO ARMADO  BOMBEADO, FCK 25 MPA, INCLUSIVE ARMADURAS E FORMAS (MONTAGEM E DESMONTAGEM) - SALA DO LEITE</t>
  </si>
  <si>
    <t>VIGAS DE FUNDAÇÃO EM CONCRETO ARMADO BOMBEADO, FCK 25 MPA, INCLUSIVE ARMADURAS E FORMAS (MONTAGEM E DESMONTAGEM) - SALA DO LEITE</t>
  </si>
  <si>
    <t>ESTRUTURA DE PÓRTICO COMPOSTA POR DOIS PILARES 25X35CM, DUAS TESOURAS E CONJUNTO PARA FIXAÇÃO - COMPOST BARN</t>
  </si>
  <si>
    <t>VIGAS PRÉ MOLDADAS DE RESPALDO 15X30CM - COMPOST BARN</t>
  </si>
  <si>
    <t>SAPATA DE CONCRETO PRÉ FABRICADA - COMPOST BARN</t>
  </si>
  <si>
    <t>PILARES PRÉ MOLDADOS DE OITÃO 20X30 - COMPOST BARN</t>
  </si>
  <si>
    <t>FRETE E MONTAGEM DE ITENS PRÉ FABRICADOS</t>
  </si>
  <si>
    <t>PLACA DE CONCRETO ARMADO - COMPOST BARN</t>
  </si>
  <si>
    <t>CONTRA VERGA MOLDADA IN LOCO EM CONCRETO - SALA DO LEITE</t>
  </si>
  <si>
    <t>VERGA MOLDADA IN LOCO EM CONCRETO - SALA DO LEITE</t>
  </si>
  <si>
    <t>ALVENARIA DE VEDAÇÃO DE BLOCOS VAZADOS DE CONCRETO DE 14X19X39CM (ESPESSURA 14CM) E ARGAMASSA DE ASSENTAMENTO COM PREPARO EM BETONEIRA - ESTERQUEIRA E MURETAS EM BLOCO DE CONCRETO</t>
  </si>
  <si>
    <t>IMPERMEABILIZAÇÃO COM EMULSÃO ASFÁLTICA MÍNIMO 2 DEMÃOS - VIGAS BALDRAME E LAJE SALA DO LEITE</t>
  </si>
  <si>
    <t>MASSA ÚNICA, PARA RECEBIMENTO DE PINTURA, EM ARGAMASSSA TRAÇO 1:2:8, PREPARO MECÂNICO COM BETONEIRA, APLICADA MANUALMENTE NAS PAREDES, ESPESSURA DE 10MM COM EXECUÇÃO DE TALISCAS - PAREDES EXTERNAS SALA DO LEITE, ESCRITÓRIO E TETO</t>
  </si>
  <si>
    <t>EMBOÇO, PARA RECEBIMENTO DE CERÂMICA, EM ARGAMASSA 1:2:8, PREPARO MANUAL, APLICADO MANUALMENTE EM FACES INTERNAS DE PAREDES, PARA AMBIENTE COM ÁREA MAIOR QUE 10M2, ESPESSURA 20MM, COM EXECUÇÃO DE TALISCAS - SALA DOS RESFRIADORES E FOSSO DE ORDENHA</t>
  </si>
  <si>
    <t>REVESTIMENTO DAS PAREDES EM CERÂMICA 45X45 CM BRANCO ACETINADO, INCLUSIVE ARGAMASSA COLANTE E REJUNTE - SALA DOS RESFRIADORES E FOSSO DE ORDENHA</t>
  </si>
  <si>
    <t>FORRO EM RÉGUAS DE PVC, LISO, PARA AMBIENTES COMERCIAIS, INCLUSIVE ESTRUTURA DE FIXAÇÃO - SALA DOS RESFRIADORES E ESCRITÓRIO</t>
  </si>
  <si>
    <t>CHAPISCO NO TETO, TRAÇO 1:3 (CIMENTO E AREIA) ESPESSURA 0,5 CM - SALA DOS RESFRIADORES E ESCRITORIO</t>
  </si>
  <si>
    <t>CHAPISCO NAS ALVENARIAS E ESTRUTURAS, TRAÇO 1:3 ( CIMENTO E AREIA) ESPESSURA DE 2 MM A 3 MM - SALA DO LEITE INTERNO E EXTERNO</t>
  </si>
  <si>
    <t>PINTURA COM SELADOR ACRÍLICO EM PAREDES E TETO, UMA DEMÃO, CONFORME ESPECIFICAÇÕES E PROJETO ARQUITETÔNICO - TETO E PAREDES EXTERNAS SALA DO LEITE, PAREDES INTERNAS ESCRITÓRIO</t>
  </si>
  <si>
    <t>PINTURA COM TINTA ACRÍLICA EM PAREDES E TETO, DUAS DEMÃOS, CONFORME ESPECIFICAÇÕES E PROJETO ARQUITETÔNICO - TETO E PAREDES EXTERNAS SALA DO LEITE, PAREDES INTERNAS ESCRITÓRIO</t>
  </si>
  <si>
    <t>REVESTIMENTO CERÂMICO PARA PISO COM PLACAS TIPO ESMALTADA EXTRA DE DIMENSÕES 60X60 CM APLICADA EM AMBIENTES DE ÁREA ENTRE 5 M2 E 10 M2. - COCHO, SALA DOS RESFRIADORES, ESCRITÓRIO E FOSSO DE ORDENHA</t>
  </si>
  <si>
    <t>RODAPÉ CERÂMICO DE 7CM DE ALTURA COM PLACAS TIPO ESMALTADA EXTRA DE DIMENSÕES 60X60CM - SALA DOS RESFRIADORES, ESCRITÓRIO E FOSSO DE ORDENHA</t>
  </si>
  <si>
    <t>REGULARIZAÇÃO - CONTRAPISO INTERNO EM ARGAMASSA TRAÇO 1:4, PREPARO MECÂNICO,  ESPESSURA 3 CM - SALA DOS RESFRIADORES, ESCRITÓRIO E FOSSO DE ORDENHA</t>
  </si>
  <si>
    <t>INFRAESTRUTURA</t>
  </si>
  <si>
    <t>SUPRAESTRUTURA</t>
  </si>
  <si>
    <t>IMPERMEABILIZAÇÕES</t>
  </si>
  <si>
    <t>M³</t>
  </si>
  <si>
    <t>PPCI</t>
  </si>
  <si>
    <t>LUMINARIA DE EMERGENCIA BLOCO AUTONOMO 3 LUX</t>
  </si>
  <si>
    <t xml:space="preserve">PLACA DE SINALIZAÇÃO EM ACRÍLICO ADESIVADO </t>
  </si>
  <si>
    <t>15.2</t>
  </si>
  <si>
    <t>16.1</t>
  </si>
  <si>
    <t>14.3</t>
  </si>
  <si>
    <t>EXTINTOR PQS 4KG - CLASSE ABC</t>
  </si>
  <si>
    <t>4.6</t>
  </si>
  <si>
    <t>4.7</t>
  </si>
  <si>
    <t>16.2</t>
  </si>
  <si>
    <t>C 99806</t>
  </si>
  <si>
    <t>C 99803</t>
  </si>
  <si>
    <t>16.3</t>
  </si>
  <si>
    <t>LIMPEZA DE PISO CERÂMICO OU PROCELANATO COM PANO UMIDO</t>
  </si>
  <si>
    <t>LIMPEZA DE REVESTIMENTO CERÂMICO EM PAREDE COM PANO UMIDO</t>
  </si>
  <si>
    <t>C 99814</t>
  </si>
  <si>
    <t>LIMPEZA FINAL COM JATO DE ALTA PRESSÃO</t>
  </si>
  <si>
    <t>ÁREA EDIFICADA: 997,95 m²</t>
  </si>
  <si>
    <t>Material</t>
  </si>
  <si>
    <t>Mão-de-obra</t>
  </si>
  <si>
    <t>Total Unit. S/BDI</t>
  </si>
  <si>
    <t>Total Unit. C/ BDI</t>
  </si>
  <si>
    <t>EMPRESA</t>
  </si>
  <si>
    <t>CNPJ</t>
  </si>
  <si>
    <t>ANEXO X - PROPOSTA ORÇAMENTÁRIA</t>
  </si>
  <si>
    <t>PLANILHA ORÇAMENTÁRIA SINTÉTICA</t>
  </si>
  <si>
    <t>RESUMO</t>
  </si>
  <si>
    <t xml:space="preserve">R$ TOTAL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</si>
  <si>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</si>
  <si>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</si>
  <si>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</si>
  <si>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</si>
  <si>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</si>
  <si>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</si>
  <si>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</si>
  <si>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</si>
  <si>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</si>
  <si>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</si>
  <si>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</si>
  <si>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</si>
  <si>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</si>
  <si>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</si>
  <si>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</si>
  <si>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</si>
  <si>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RESPONSÁVEL PELA EMPRESA</t>
  </si>
  <si>
    <t>_________________________________________________________</t>
  </si>
  <si>
    <t>LOCAL/DATA</t>
  </si>
  <si>
    <t xml:space="preserve">Observação: </t>
  </si>
  <si>
    <t>A empresa declara que conferiu as fórmulas e valores da planilha.</t>
  </si>
  <si>
    <t>INSTITUTO FEDERAL DE EDUCAÇÃO, CIENCIA E TECNOLOGIA - FARROUPILHA</t>
  </si>
  <si>
    <t>CAMPUS FREDERICO WESTPHALEN</t>
  </si>
  <si>
    <t>PROJETO - COMPOST BARN</t>
  </si>
  <si>
    <t>ÁREA EDIFICADA: 1417,00m²</t>
  </si>
  <si>
    <t>DETALHAMENTO DO CÁLCULO DO BDI</t>
  </si>
  <si>
    <t xml:space="preserve">Fonte: Orientações Para Elaboração De Planilhas Orçamentárias De Obras Públicas, Tribunal de Contas da União, 2014. Página 91. </t>
  </si>
  <si>
    <t>PARA EXECUÇÃO DE OBRAS UTILIZA-SE:</t>
  </si>
  <si>
    <t>AC</t>
  </si>
  <si>
    <t>Administração Central</t>
  </si>
  <si>
    <t>S</t>
  </si>
  <si>
    <t>Seguro</t>
  </si>
  <si>
    <t>R</t>
  </si>
  <si>
    <t>Risco e Imprevistos</t>
  </si>
  <si>
    <t>G</t>
  </si>
  <si>
    <t>Garantia</t>
  </si>
  <si>
    <t>DF</t>
  </si>
  <si>
    <t>Despesas Financeiras</t>
  </si>
  <si>
    <t>L</t>
  </si>
  <si>
    <t>Lucro bruto</t>
  </si>
  <si>
    <t>I</t>
  </si>
  <si>
    <t>Tributos incidentes sobre o preço de venda (I)</t>
  </si>
  <si>
    <t>PIS</t>
  </si>
  <si>
    <t>Cofins</t>
  </si>
  <si>
    <t>CPRB</t>
  </si>
  <si>
    <t>ISS</t>
  </si>
  <si>
    <t>EXECUÇÃO DE OBRAS</t>
  </si>
  <si>
    <t>BDI Calculado</t>
  </si>
  <si>
    <t>BDI Adotado</t>
  </si>
  <si>
    <t>PARA INSTALAÇÃO DE EQUIPAMENTOS UTILIZA-SE:</t>
  </si>
  <si>
    <t>INSTALAÇÃO DE EQUIPAMENTOS</t>
  </si>
  <si>
    <t>__________________________________________________________</t>
  </si>
  <si>
    <t>item com BDI diferenciado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</si>
</sst>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%"/>
    <numFmt numFmtId="165" formatCode="_(* #,##0.00_);_(* \(#,##0.00\);_(* &quot;-&quot;??_);_(@_)"/>
    <numFmt numFmtId="166" formatCode="0.0"/>
    <numFmt numFmtId="167" formatCode="&quot;R$&quot;\ #,##0.00"/>
    <numFmt numFmtId="168" formatCode="_-&quot;R$&quot;\ * #,##0.00_-;\-&quot;R$&quot;\ * #,##0.00_-;_-&quot;R$&quot;\ * &quot;-&quot;??_-;_-@"/>
    <numFmt numFmtId="169" formatCode="#,#00"/>
    <numFmt numFmtId="170" formatCode="_(&quot;R$ &quot;* #,##0.00_);_(&quot;R$ &quot;* \(#,##0.00\);_(&quot;R$ &quot;* &quot;-&quot;??_);_(@_)"/>
    <numFmt numFmtId="171" formatCode="0.0000"/>
    <numFmt numFmtId="172" formatCode="&quot; R$ &quot;#,##0.00\ ;&quot; R$ (&quot;#,##0.00\);&quot; R$ -&quot;#\ ;@\ "/>
    <numFmt numFmtId="173" formatCode="_(&quot;R$ &quot;* #,##0.00_);_(&quot;R$ &quot;* \(#,##0.00\);_(&quot;R$ &quot;* \-??_);_(@_)"/>
    <numFmt numFmtId="174" formatCode="_(&quot;Cr$&quot;* #,##0.00_);_(&quot;Cr$&quot;* \(#,##0.00\);_(&quot;Cr$&quot;* &quot;-&quot;??_);_(@_)"/>
    <numFmt numFmtId="175" formatCode="General\ "/>
    <numFmt numFmtId="176" formatCode="%#,#00"/>
    <numFmt numFmtId="177" formatCode="#.#####"/>
    <numFmt numFmtId="178" formatCode="[$R$-416]\ #,##0.00;[Red]\-[$R$-416]\ #,##0.00"/>
    <numFmt numFmtId="179" formatCode="#,##0.00\ ;&quot; (&quot;#,##0.00\);&quot; -&quot;#\ ;@\ "/>
    <numFmt numFmtId="180" formatCode="#,"/>
    <numFmt numFmtId="181" formatCode="_(* #,##0.00_);_(* \(#,##0.00\);_(* \-??_);_(@_)"/>
  </numFmts>
  <fonts count="7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3"/>
      <name val="Calibri"/>
      <family val="2"/>
      <scheme val="minor"/>
    </font>
    <font>
      <sz val="8"/>
      <name val="Calibri"/>
      <family val="2"/>
      <scheme val="minor"/>
    </font>
    <font>
      <sz val="48"/>
      <name val="Castellar"/>
      <family val="1"/>
    </font>
    <font>
      <sz val="10"/>
      <name val="Abadi"/>
      <family val="2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FF0000"/>
      <name val="Times New Roman"/>
      <family val="1"/>
    </font>
    <font>
      <sz val="11"/>
      <color theme="1"/>
      <name val="Arial"/>
      <family val="2"/>
    </font>
    <font>
      <b/>
      <i/>
      <sz val="11"/>
      <color theme="1"/>
      <name val="Times"/>
      <family val="1"/>
    </font>
    <font>
      <sz val="10"/>
      <color theme="1"/>
      <name val="Times"/>
      <family val="1"/>
    </font>
    <font>
      <i/>
      <sz val="11"/>
      <color theme="1"/>
      <name val="Times"/>
      <family val="1"/>
    </font>
    <font>
      <sz val="11"/>
      <color theme="1"/>
      <name val="Times"/>
      <family val="1"/>
    </font>
    <font>
      <i/>
      <sz val="10"/>
      <color theme="1"/>
      <name val="Times"/>
      <family val="1"/>
    </font>
    <font>
      <sz val="10"/>
      <name val="Times"/>
      <family val="1"/>
    </font>
    <font>
      <b/>
      <sz val="10"/>
      <color theme="1"/>
      <name val="Times"/>
      <family val="1"/>
    </font>
    <font>
      <b/>
      <sz val="10"/>
      <name val="Times"/>
      <family val="1"/>
    </font>
    <font>
      <b/>
      <sz val="11"/>
      <color theme="1"/>
      <name val="Times"/>
      <family val="1"/>
    </font>
    <font>
      <sz val="11"/>
      <color theme="1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"/>
      <color indexed="8"/>
      <name val="Courier New"/>
      <family val="3"/>
    </font>
    <font>
      <sz val="11"/>
      <color indexed="62"/>
      <name val="Calibri"/>
      <family val="2"/>
    </font>
    <font>
      <sz val="11"/>
      <color rgb="FF000000"/>
      <name val="Calibri"/>
      <family val="2"/>
    </font>
    <font>
      <i/>
      <sz val="11"/>
      <color indexed="23"/>
      <name val="Calibri"/>
      <family val="2"/>
    </font>
    <font>
      <b/>
      <i/>
      <sz val="16"/>
      <color indexed="8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  <charset val="1"/>
    </font>
    <font>
      <u/>
      <sz val="11"/>
      <color indexed="12"/>
      <name val="Arial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1"/>
      <color rgb="FF000000"/>
      <name val="Arial"/>
      <family val="2"/>
    </font>
    <font>
      <sz val="12"/>
      <name val="Courier New"/>
      <family val="3"/>
    </font>
    <font>
      <sz val="11"/>
      <color rgb="FF000000"/>
      <name val="Calibri"/>
      <family val="2"/>
      <charset val="1"/>
    </font>
    <font>
      <b/>
      <sz val="11"/>
      <color indexed="63"/>
      <name val="Calibri"/>
      <family val="2"/>
    </font>
    <font>
      <b/>
      <i/>
      <u/>
      <sz val="11"/>
      <color indexed="8"/>
      <name val="Arial"/>
      <family val="2"/>
    </font>
    <font>
      <b/>
      <sz val="15"/>
      <color rgb="FF003366"/>
      <name val="Calibri"/>
      <family val="2"/>
      <charset val="1"/>
    </font>
    <font>
      <b/>
      <sz val="18"/>
      <color indexed="56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"/>
      <color indexed="8"/>
      <name val="Courier New"/>
      <family val="3"/>
    </font>
    <font>
      <b/>
      <sz val="11"/>
      <color indexed="8"/>
      <name val="Calibri"/>
      <family val="2"/>
    </font>
    <font>
      <sz val="11"/>
      <color indexed="8"/>
      <name val="Arial"/>
      <family val="2"/>
    </font>
    <font>
      <b/>
      <sz val="10"/>
      <color rgb="FFFF0000"/>
      <name val="Times New Roman"/>
      <family val="1"/>
    </font>
    <font>
      <sz val="11"/>
      <color rgb="FF0070C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3"/>
      <color rgb="FF0070C0"/>
      <name val="Calibri"/>
      <family val="2"/>
      <scheme val="minor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44"/>
      </patternFill>
    </fill>
    <fill>
      <patternFill patternType="solid">
        <fgColor indexed="45"/>
        <bgColor indexed="29"/>
      </patternFill>
    </fill>
    <fill>
      <patternFill patternType="solid">
        <fgColor indexed="47"/>
        <bgColor indexed="22"/>
      </patternFill>
    </fill>
    <fill>
      <patternFill patternType="solid">
        <f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26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24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15"/>
      </patternFill>
    </fill>
    <fill>
      <patternFill patternType="solid">
        <fgColor indexed="43"/>
        <bgColor indexed="26"/>
      </patternFill>
    </fill>
    <fill>
      <patternFill patternType="solid">
        <fgColor indexed="11"/>
        <bgColor indexed="35"/>
      </patternFill>
    </fill>
    <fill>
      <patternFill patternType="solid">
        <fgColor indexed="43"/>
      </patternFill>
    </fill>
    <fill>
      <patternFill patternType="solid">
        <fgColor indexed="44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49"/>
        <bgColor indexed="40"/>
      </patternFill>
    </fill>
    <fill>
      <patternFill patternType="solid">
        <fgColor indexed="53"/>
      </patternFill>
    </fill>
    <fill>
      <patternFill patternType="solid">
        <fgColor indexed="20"/>
        <bgColor indexed="36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22"/>
        <bgColor indexed="24"/>
      </patternFill>
    </fill>
    <fill>
      <patternFill patternType="solid">
        <fgColor indexed="9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  <bgColor indexed="56"/>
      </patternFill>
    </fill>
    <fill>
      <patternFill patternType="solid">
        <f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4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64"/>
      </patternFill>
    </fill>
  </fills>
  <borders count="8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524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14" fillId="0" borderId="0"/>
    <xf numFmtId="0" fontId="9" fillId="0" borderId="0"/>
    <xf numFmtId="9" fontId="9" fillId="0" borderId="0" applyFill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16" borderId="0" applyNumberFormat="0" applyBorder="0" applyAlignment="0" applyProtection="0"/>
    <xf numFmtId="0" fontId="29" fillId="1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5" borderId="0" applyNumberFormat="0" applyBorder="0" applyAlignment="0" applyProtection="0"/>
    <xf numFmtId="0" fontId="29" fillId="13" borderId="0" applyNumberFormat="0" applyBorder="0" applyAlignment="0" applyProtection="0"/>
    <xf numFmtId="0" fontId="29" fillId="19" borderId="0" applyNumberFormat="0" applyBorder="0" applyAlignment="0" applyProtection="0"/>
    <xf numFmtId="0" fontId="29" fillId="23" borderId="0" applyNumberFormat="0" applyBorder="0" applyAlignment="0" applyProtection="0"/>
    <xf numFmtId="0" fontId="29" fillId="17" borderId="0" applyNumberFormat="0" applyBorder="0" applyAlignment="0" applyProtection="0"/>
    <xf numFmtId="0" fontId="29" fillId="20" borderId="0" applyNumberFormat="0" applyBorder="0" applyAlignment="0" applyProtection="0"/>
    <xf numFmtId="0" fontId="29" fillId="27" borderId="0" applyNumberFormat="0" applyBorder="0" applyAlignment="0" applyProtection="0"/>
    <xf numFmtId="0" fontId="29" fillId="12" borderId="0" applyNumberFormat="0" applyBorder="0" applyAlignment="0" applyProtection="0"/>
    <xf numFmtId="0" fontId="29" fillId="1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29" borderId="0" applyNumberFormat="0" applyBorder="0" applyAlignment="0" applyProtection="0"/>
    <xf numFmtId="0" fontId="29" fillId="13" borderId="0" applyNumberFormat="0" applyBorder="0" applyAlignment="0" applyProtection="0"/>
    <xf numFmtId="0" fontId="29" fillId="32" borderId="0" applyNumberFormat="0" applyBorder="0" applyAlignment="0" applyProtection="0"/>
    <xf numFmtId="0" fontId="29" fillId="20" borderId="0" applyNumberFormat="0" applyBorder="0" applyAlignment="0" applyProtection="0"/>
    <xf numFmtId="0" fontId="29" fillId="33" borderId="0" applyNumberFormat="0" applyBorder="0" applyAlignment="0" applyProtection="0"/>
    <xf numFmtId="0" fontId="29" fillId="34" borderId="0" applyNumberFormat="0" applyBorder="0" applyAlignment="0" applyProtection="0"/>
    <xf numFmtId="0" fontId="29" fillId="35" borderId="0" applyNumberFormat="0" applyBorder="0" applyAlignment="0" applyProtection="0"/>
    <xf numFmtId="0" fontId="29" fillId="33" borderId="0" applyNumberFormat="0" applyBorder="0" applyAlignment="0" applyProtection="0"/>
    <xf numFmtId="0" fontId="29" fillId="36" borderId="0" applyNumberFormat="0" applyBorder="0" applyAlignment="0" applyProtection="0"/>
    <xf numFmtId="0" fontId="29" fillId="24" borderId="0" applyNumberFormat="0" applyBorder="0" applyAlignment="0" applyProtection="0"/>
    <xf numFmtId="0" fontId="29" fillId="30" borderId="0" applyNumberFormat="0" applyBorder="0" applyAlignment="0" applyProtection="0"/>
    <xf numFmtId="0" fontId="29" fillId="10" borderId="0" applyNumberFormat="0" applyBorder="0" applyAlignment="0" applyProtection="0"/>
    <xf numFmtId="0" fontId="29" fillId="29" borderId="0" applyNumberFormat="0" applyBorder="0" applyAlignment="0" applyProtection="0"/>
    <xf numFmtId="0" fontId="29" fillId="37" borderId="0" applyNumberFormat="0" applyBorder="0" applyAlignment="0" applyProtection="0"/>
    <xf numFmtId="0" fontId="29" fillId="31" borderId="0" applyNumberFormat="0" applyBorder="0" applyAlignment="0" applyProtection="0"/>
    <xf numFmtId="0" fontId="29" fillId="29" borderId="0" applyNumberFormat="0" applyBorder="0" applyAlignment="0" applyProtection="0"/>
    <xf numFmtId="0" fontId="29" fillId="13" borderId="0" applyNumberFormat="0" applyBorder="0" applyAlignment="0" applyProtection="0"/>
    <xf numFmtId="0" fontId="29" fillId="38" borderId="0" applyNumberFormat="0" applyBorder="0" applyAlignment="0" applyProtection="0"/>
    <xf numFmtId="0" fontId="29" fillId="19" borderId="0" applyNumberFormat="0" applyBorder="0" applyAlignment="0" applyProtection="0"/>
    <xf numFmtId="0" fontId="29" fillId="23" borderId="0" applyNumberFormat="0" applyBorder="0" applyAlignment="0" applyProtection="0"/>
    <xf numFmtId="0" fontId="30" fillId="39" borderId="0" applyNumberFormat="0" applyBorder="0" applyAlignment="0" applyProtection="0"/>
    <xf numFmtId="0" fontId="30" fillId="20" borderId="0" applyNumberFormat="0" applyBorder="0" applyAlignment="0" applyProtection="0"/>
    <xf numFmtId="0" fontId="30" fillId="27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13" borderId="0" applyNumberFormat="0" applyBorder="0" applyAlignment="0" applyProtection="0"/>
    <xf numFmtId="0" fontId="30" fillId="32" borderId="0" applyNumberFormat="0" applyBorder="0" applyAlignment="0" applyProtection="0"/>
    <xf numFmtId="0" fontId="30" fillId="45" borderId="0" applyNumberFormat="0" applyBorder="0" applyAlignment="0" applyProtection="0"/>
    <xf numFmtId="0" fontId="30" fillId="33" borderId="0" applyNumberFormat="0" applyBorder="0" applyAlignment="0" applyProtection="0"/>
    <xf numFmtId="0" fontId="30" fillId="34" borderId="0" applyNumberFormat="0" applyBorder="0" applyAlignment="0" applyProtection="0"/>
    <xf numFmtId="0" fontId="30" fillId="35" borderId="0" applyNumberFormat="0" applyBorder="0" applyAlignment="0" applyProtection="0"/>
    <xf numFmtId="0" fontId="30" fillId="33" borderId="0" applyNumberFormat="0" applyBorder="0" applyAlignment="0" applyProtection="0"/>
    <xf numFmtId="0" fontId="30" fillId="28" borderId="0" applyNumberFormat="0" applyBorder="0" applyAlignment="0" applyProtection="0"/>
    <xf numFmtId="0" fontId="30" fillId="46" borderId="0" applyNumberFormat="0" applyBorder="0" applyAlignment="0" applyProtection="0"/>
    <xf numFmtId="0" fontId="30" fillId="30" borderId="0" applyNumberFormat="0" applyBorder="0" applyAlignment="0" applyProtection="0"/>
    <xf numFmtId="0" fontId="30" fillId="10" borderId="0" applyNumberFormat="0" applyBorder="0" applyAlignment="0" applyProtection="0"/>
    <xf numFmtId="0" fontId="30" fillId="44" borderId="0" applyNumberFormat="0" applyBorder="0" applyAlignment="0" applyProtection="0"/>
    <xf numFmtId="0" fontId="30" fillId="13" borderId="0" applyNumberFormat="0" applyBorder="0" applyAlignment="0" applyProtection="0"/>
    <xf numFmtId="0" fontId="30" fillId="47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5" borderId="0" applyNumberFormat="0" applyBorder="0" applyAlignment="0" applyProtection="0"/>
    <xf numFmtId="0" fontId="31" fillId="10" borderId="0" applyNumberFormat="0" applyBorder="0" applyAlignment="0" applyProtection="0"/>
    <xf numFmtId="0" fontId="32" fillId="21" borderId="0" applyNumberFormat="0" applyBorder="0" applyAlignment="0" applyProtection="0"/>
    <xf numFmtId="0" fontId="32" fillId="13" borderId="0" applyNumberFormat="0" applyBorder="0" applyAlignment="0" applyProtection="0"/>
    <xf numFmtId="0" fontId="33" fillId="51" borderId="69" applyNumberFormat="0" applyAlignment="0" applyProtection="0"/>
    <xf numFmtId="0" fontId="33" fillId="51" borderId="69" applyNumberFormat="0" applyAlignment="0" applyProtection="0"/>
    <xf numFmtId="0" fontId="33" fillId="51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16" borderId="69" applyNumberFormat="0" applyAlignment="0" applyProtection="0"/>
    <xf numFmtId="0" fontId="33" fillId="16" borderId="69" applyNumberFormat="0" applyAlignment="0" applyProtection="0"/>
    <xf numFmtId="0" fontId="33" fillId="16" borderId="69" applyNumberFormat="0" applyAlignment="0" applyProtection="0"/>
    <xf numFmtId="0" fontId="33" fillId="16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30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3" fillId="52" borderId="69" applyNumberFormat="0" applyAlignment="0" applyProtection="0"/>
    <xf numFmtId="0" fontId="34" fillId="53" borderId="69" applyNumberFormat="0" applyAlignment="0" applyProtection="0"/>
    <xf numFmtId="0" fontId="34" fillId="53" borderId="69" applyNumberFormat="0" applyAlignment="0" applyProtection="0"/>
    <xf numFmtId="0" fontId="34" fillId="53" borderId="69" applyNumberFormat="0" applyAlignment="0" applyProtection="0"/>
    <xf numFmtId="0" fontId="35" fillId="54" borderId="70" applyNumberFormat="0" applyAlignment="0" applyProtection="0"/>
    <xf numFmtId="0" fontId="35" fillId="55" borderId="70" applyNumberFormat="0" applyAlignment="0" applyProtection="0"/>
    <xf numFmtId="0" fontId="36" fillId="0" borderId="71" applyNumberFormat="0" applyFill="0" applyAlignment="0" applyProtection="0"/>
    <xf numFmtId="0" fontId="37" fillId="0" borderId="72" applyNumberFormat="0" applyFill="0" applyAlignment="0" applyProtection="0"/>
    <xf numFmtId="0" fontId="35" fillId="55" borderId="70" applyNumberFormat="0" applyAlignment="0" applyProtection="0"/>
    <xf numFmtId="0" fontId="38" fillId="0" borderId="0">
      <protection locked="0"/>
    </xf>
    <xf numFmtId="0" fontId="30" fillId="56" borderId="0" applyNumberFormat="0" applyBorder="0" applyAlignment="0" applyProtection="0"/>
    <xf numFmtId="0" fontId="30" fillId="44" borderId="0" applyNumberFormat="0" applyBorder="0" applyAlignment="0" applyProtection="0"/>
    <xf numFmtId="0" fontId="30" fillId="57" borderId="0" applyNumberFormat="0" applyBorder="0" applyAlignment="0" applyProtection="0"/>
    <xf numFmtId="0" fontId="30" fillId="58" borderId="0" applyNumberFormat="0" applyBorder="0" applyAlignment="0" applyProtection="0"/>
    <xf numFmtId="0" fontId="30" fillId="45" borderId="0" applyNumberFormat="0" applyBorder="0" applyAlignment="0" applyProtection="0"/>
    <xf numFmtId="0" fontId="30" fillId="59" borderId="0" applyNumberFormat="0" applyBorder="0" applyAlignment="0" applyProtection="0"/>
    <xf numFmtId="0" fontId="30" fillId="28" borderId="0" applyNumberFormat="0" applyBorder="0" applyAlignment="0" applyProtection="0"/>
    <xf numFmtId="0" fontId="30" fillId="46" borderId="0" applyNumberFormat="0" applyBorder="0" applyAlignment="0" applyProtection="0"/>
    <xf numFmtId="0" fontId="30" fillId="60" borderId="0" applyNumberFormat="0" applyBorder="0" applyAlignment="0" applyProtection="0"/>
    <xf numFmtId="0" fontId="30" fillId="61" borderId="0" applyNumberFormat="0" applyBorder="0" applyAlignment="0" applyProtection="0"/>
    <xf numFmtId="0" fontId="30" fillId="44" borderId="0" applyNumberFormat="0" applyBorder="0" applyAlignment="0" applyProtection="0"/>
    <xf numFmtId="0" fontId="30" fillId="41" borderId="0" applyNumberFormat="0" applyBorder="0" applyAlignment="0" applyProtection="0"/>
    <xf numFmtId="0" fontId="30" fillId="62" borderId="0" applyNumberFormat="0" applyBorder="0" applyAlignment="0" applyProtection="0"/>
    <xf numFmtId="0" fontId="30" fillId="49" borderId="0" applyNumberFormat="0" applyBorder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19" borderId="69" applyNumberFormat="0" applyAlignment="0" applyProtection="0"/>
    <xf numFmtId="0" fontId="39" fillId="36" borderId="69" applyNumberFormat="0" applyAlignment="0" applyProtection="0"/>
    <xf numFmtId="0" fontId="39" fillId="36" borderId="69" applyNumberFormat="0" applyAlignment="0" applyProtection="0"/>
    <xf numFmtId="0" fontId="39" fillId="36" borderId="69" applyNumberFormat="0" applyAlignment="0" applyProtection="0"/>
    <xf numFmtId="0" fontId="40" fillId="0" borderId="0" applyNumberFormat="0" applyBorder="0" applyProtection="0"/>
    <xf numFmtId="0" fontId="41" fillId="0" borderId="0" applyNumberFormat="0" applyFill="0" applyBorder="0" applyAlignment="0" applyProtection="0"/>
    <xf numFmtId="169" fontId="38" fillId="0" borderId="0">
      <protection locked="0"/>
    </xf>
    <xf numFmtId="0" fontId="32" fillId="11" borderId="0" applyNumberFormat="0" applyBorder="0" applyAlignment="0" applyProtection="0"/>
    <xf numFmtId="0" fontId="42" fillId="0" borderId="0">
      <alignment horizontal="center"/>
    </xf>
    <xf numFmtId="0" fontId="43" fillId="0" borderId="73" applyNumberFormat="0" applyFill="0" applyAlignment="0" applyProtection="0"/>
    <xf numFmtId="0" fontId="44" fillId="0" borderId="74" applyNumberFormat="0" applyFill="0" applyAlignment="0" applyProtection="0"/>
    <xf numFmtId="0" fontId="45" fillId="0" borderId="75" applyNumberFormat="0" applyFill="0" applyAlignment="0" applyProtection="0"/>
    <xf numFmtId="0" fontId="45" fillId="0" borderId="0" applyNumberFormat="0" applyFill="0" applyBorder="0" applyAlignment="0" applyProtection="0"/>
    <xf numFmtId="0" fontId="42" fillId="0" borderId="0">
      <alignment horizontal="center" textRotation="90"/>
    </xf>
    <xf numFmtId="0" fontId="46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/>
    <xf numFmtId="0" fontId="31" fillId="18" borderId="0" applyNumberFormat="0" applyBorder="0" applyAlignment="0" applyProtection="0"/>
    <xf numFmtId="0" fontId="31" fillId="12" borderId="0" applyNumberFormat="0" applyBorder="0" applyAlignment="0" applyProtection="0"/>
    <xf numFmtId="0" fontId="39" fillId="14" borderId="69" applyNumberFormat="0" applyAlignment="0" applyProtection="0"/>
    <xf numFmtId="0" fontId="39" fillId="14" borderId="69" applyNumberFormat="0" applyAlignment="0" applyProtection="0"/>
    <xf numFmtId="0" fontId="39" fillId="14" borderId="69" applyNumberFormat="0" applyAlignment="0" applyProtection="0"/>
    <xf numFmtId="0" fontId="36" fillId="0" borderId="71" applyNumberFormat="0" applyFill="0" applyAlignment="0" applyProtection="0"/>
    <xf numFmtId="170" fontId="9" fillId="0" borderId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9" fillId="0" borderId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9" fillId="0" borderId="0" applyFill="0" applyBorder="0" applyAlignment="0" applyProtection="0"/>
    <xf numFmtId="172" fontId="9" fillId="0" borderId="0" applyFill="0" applyBorder="0" applyAlignment="0" applyProtection="0"/>
    <xf numFmtId="170" fontId="9" fillId="0" borderId="0" applyFill="0" applyBorder="0" applyAlignment="0" applyProtection="0"/>
    <xf numFmtId="173" fontId="9" fillId="0" borderId="0" applyFill="0" applyBorder="0" applyAlignment="0" applyProtection="0"/>
    <xf numFmtId="170" fontId="9" fillId="0" borderId="0" applyFill="0" applyBorder="0" applyAlignment="0" applyProtection="0"/>
    <xf numFmtId="172" fontId="9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8" fillId="34" borderId="0" applyNumberFormat="0" applyBorder="0" applyAlignment="0" applyProtection="0"/>
    <xf numFmtId="0" fontId="49" fillId="36" borderId="0" applyNumberFormat="0" applyBorder="0" applyAlignment="0" applyProtection="0"/>
    <xf numFmtId="0" fontId="48" fillId="36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75" fontId="51" fillId="0" borderId="0"/>
    <xf numFmtId="0" fontId="9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52" fillId="0" borderId="0"/>
    <xf numFmtId="0" fontId="29" fillId="0" borderId="0"/>
    <xf numFmtId="0" fontId="29" fillId="0" borderId="0"/>
    <xf numFmtId="0" fontId="29" fillId="0" borderId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9" fillId="22" borderId="76" applyNumberFormat="0" applyAlignment="0" applyProtection="0"/>
    <xf numFmtId="0" fontId="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29" fillId="22" borderId="76" applyNumberFormat="0" applyAlignment="0" applyProtection="0"/>
    <xf numFmtId="0" fontId="9" fillId="23" borderId="76" applyNumberFormat="0" applyFont="0" applyAlignment="0" applyProtection="0"/>
    <xf numFmtId="0" fontId="29" fillId="23" borderId="76" applyNumberFormat="0" applyFont="0" applyAlignment="0" applyProtection="0"/>
    <xf numFmtId="0" fontId="53" fillId="51" borderId="77" applyNumberFormat="0" applyAlignment="0" applyProtection="0"/>
    <xf numFmtId="0" fontId="53" fillId="51" borderId="77" applyNumberFormat="0" applyAlignment="0" applyProtection="0"/>
    <xf numFmtId="0" fontId="53" fillId="51" borderId="77" applyNumberFormat="0" applyAlignment="0" applyProtection="0"/>
    <xf numFmtId="0" fontId="53" fillId="51" borderId="77" applyNumberFormat="0" applyAlignment="0" applyProtection="0"/>
    <xf numFmtId="0" fontId="53" fillId="51" borderId="77" applyNumberFormat="0" applyAlignment="0" applyProtection="0"/>
    <xf numFmtId="0" fontId="53" fillId="51" borderId="77" applyNumberFormat="0" applyAlignment="0" applyProtection="0"/>
    <xf numFmtId="176" fontId="38" fillId="0" borderId="0">
      <protection locked="0"/>
    </xf>
    <xf numFmtId="177" fontId="38" fillId="0" borderId="0">
      <protection locked="0"/>
    </xf>
    <xf numFmtId="9" fontId="9" fillId="0" borderId="0" applyFill="0" applyBorder="0" applyAlignment="0" applyProtection="0"/>
    <xf numFmtId="9" fontId="9" fillId="0" borderId="0" applyFill="0" applyBorder="0" applyAlignment="0" applyProtection="0"/>
    <xf numFmtId="9" fontId="9" fillId="0" borderId="0" applyFill="0" applyBorder="0" applyAlignment="0" applyProtection="0"/>
    <xf numFmtId="9" fontId="9" fillId="0" borderId="0" applyFill="0" applyBorder="0" applyAlignment="0" applyProtection="0"/>
    <xf numFmtId="9" fontId="9" fillId="0" borderId="0" applyFill="0" applyBorder="0" applyAlignment="0" applyProtection="0"/>
    <xf numFmtId="9" fontId="9" fillId="0" borderId="0" applyFill="0" applyBorder="0" applyAlignment="0" applyProtection="0"/>
    <xf numFmtId="9" fontId="9" fillId="0" borderId="0" applyFill="0" applyBorder="0" applyAlignment="0" applyProtection="0"/>
    <xf numFmtId="9" fontId="52" fillId="0" borderId="0"/>
    <xf numFmtId="9" fontId="9" fillId="0" borderId="0" applyFont="0" applyFill="0" applyBorder="0" applyAlignment="0" applyProtection="0"/>
    <xf numFmtId="0" fontId="54" fillId="0" borderId="0"/>
    <xf numFmtId="178" fontId="54" fillId="0" borderId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16" borderId="77" applyNumberFormat="0" applyAlignment="0" applyProtection="0"/>
    <xf numFmtId="0" fontId="53" fillId="16" borderId="77" applyNumberFormat="0" applyAlignment="0" applyProtection="0"/>
    <xf numFmtId="0" fontId="53" fillId="16" borderId="77" applyNumberFormat="0" applyAlignment="0" applyProtection="0"/>
    <xf numFmtId="0" fontId="53" fillId="16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30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2" borderId="77" applyNumberFormat="0" applyAlignment="0" applyProtection="0"/>
    <xf numFmtId="0" fontId="53" fillId="53" borderId="77" applyNumberFormat="0" applyAlignment="0" applyProtection="0"/>
    <xf numFmtId="0" fontId="53" fillId="53" borderId="77" applyNumberFormat="0" applyAlignment="0" applyProtection="0"/>
    <xf numFmtId="0" fontId="53" fillId="53" borderId="77" applyNumberFormat="0" applyAlignment="0" applyProtection="0"/>
    <xf numFmtId="0" fontId="53" fillId="53" borderId="77" applyNumberFormat="0" applyAlignment="0" applyProtection="0"/>
    <xf numFmtId="0" fontId="53" fillId="53" borderId="77" applyNumberFormat="0" applyAlignment="0" applyProtection="0"/>
    <xf numFmtId="0" fontId="53" fillId="53" borderId="77" applyNumberFormat="0" applyAlignment="0" applyProtection="0"/>
    <xf numFmtId="165" fontId="9" fillId="0" borderId="0" applyFont="0" applyFill="0" applyBorder="0" applyAlignment="0" applyProtection="0"/>
    <xf numFmtId="179" fontId="9" fillId="0" borderId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ill="0" applyBorder="0" applyAlignment="0" applyProtection="0"/>
    <xf numFmtId="43" fontId="9" fillId="0" borderId="0" applyFill="0" applyBorder="0" applyAlignment="0" applyProtection="0"/>
    <xf numFmtId="43" fontId="9" fillId="0" borderId="0" applyFill="0" applyBorder="0" applyAlignment="0" applyProtection="0"/>
    <xf numFmtId="179" fontId="9" fillId="0" borderId="0" applyFill="0" applyBorder="0" applyAlignment="0" applyProtection="0"/>
    <xf numFmtId="179" fontId="9" fillId="0" borderId="0" applyFill="0" applyBorder="0" applyAlignment="0" applyProtection="0"/>
    <xf numFmtId="179" fontId="9" fillId="0" borderId="0" applyFill="0" applyBorder="0" applyAlignment="0" applyProtection="0"/>
    <xf numFmtId="179" fontId="9" fillId="0" borderId="0" applyFill="0" applyBorder="0" applyAlignment="0" applyProtection="0"/>
    <xf numFmtId="179" fontId="9" fillId="0" borderId="0" applyFill="0" applyBorder="0" applyAlignment="0" applyProtection="0"/>
    <xf numFmtId="179" fontId="9" fillId="0" borderId="0" applyFill="0" applyBorder="0" applyAlignment="0" applyProtection="0"/>
    <xf numFmtId="0" fontId="55" fillId="0" borderId="78"/>
    <xf numFmtId="0" fontId="3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43" fillId="0" borderId="73" applyNumberFormat="0" applyFill="0" applyAlignment="0" applyProtection="0"/>
    <xf numFmtId="0" fontId="56" fillId="0" borderId="0" applyNumberFormat="0" applyFill="0" applyBorder="0" applyAlignment="0" applyProtection="0"/>
    <xf numFmtId="0" fontId="57" fillId="0" borderId="79" applyNumberFormat="0" applyFill="0" applyAlignment="0" applyProtection="0"/>
    <xf numFmtId="0" fontId="57" fillId="0" borderId="80" applyNumberFormat="0" applyFill="0" applyAlignment="0" applyProtection="0"/>
    <xf numFmtId="0" fontId="44" fillId="0" borderId="74" applyNumberFormat="0" applyFill="0" applyAlignment="0" applyProtection="0"/>
    <xf numFmtId="0" fontId="58" fillId="0" borderId="74" applyNumberFormat="0" applyFill="0" applyAlignment="0" applyProtection="0"/>
    <xf numFmtId="0" fontId="58" fillId="0" borderId="81" applyNumberFormat="0" applyFill="0" applyAlignment="0" applyProtection="0"/>
    <xf numFmtId="0" fontId="45" fillId="0" borderId="75" applyNumberFormat="0" applyFill="0" applyAlignment="0" applyProtection="0"/>
    <xf numFmtId="0" fontId="59" fillId="0" borderId="82" applyNumberFormat="0" applyFill="0" applyAlignment="0" applyProtection="0"/>
    <xf numFmtId="0" fontId="59" fillId="0" borderId="83" applyNumberFormat="0" applyFill="0" applyAlignment="0" applyProtection="0"/>
    <xf numFmtId="0" fontId="4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80" fontId="61" fillId="0" borderId="0">
      <protection locked="0"/>
    </xf>
    <xf numFmtId="180" fontId="61" fillId="0" borderId="0">
      <protection locked="0"/>
    </xf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5" applyNumberFormat="0" applyFill="0" applyAlignment="0" applyProtection="0"/>
    <xf numFmtId="0" fontId="62" fillId="0" borderId="85" applyNumberFormat="0" applyFill="0" applyAlignment="0" applyProtection="0"/>
    <xf numFmtId="0" fontId="62" fillId="0" borderId="85" applyNumberFormat="0" applyFill="0" applyAlignment="0" applyProtection="0"/>
    <xf numFmtId="0" fontId="62" fillId="0" borderId="85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0" fontId="62" fillId="0" borderId="84" applyNumberFormat="0" applyFill="0" applyAlignment="0" applyProtection="0"/>
    <xf numFmtId="165" fontId="9" fillId="0" borderId="0" applyFill="0" applyBorder="0" applyAlignment="0" applyProtection="0"/>
    <xf numFmtId="179" fontId="9" fillId="0" borderId="0" applyFill="0" applyBorder="0" applyAlignment="0" applyProtection="0"/>
    <xf numFmtId="181" fontId="29" fillId="0" borderId="0" applyFill="0" applyBorder="0" applyAlignment="0" applyProtection="0"/>
    <xf numFmtId="43" fontId="9" fillId="0" borderId="0" applyFill="0" applyBorder="0" applyAlignment="0" applyProtection="0"/>
    <xf numFmtId="43" fontId="9" fillId="0" borderId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81" fontId="29" fillId="0" borderId="0" applyFill="0" applyBorder="0" applyAlignment="0" applyProtection="0"/>
    <xf numFmtId="181" fontId="9" fillId="0" borderId="0" applyFill="0" applyBorder="0" applyAlignment="0" applyProtection="0"/>
    <xf numFmtId="179" fontId="9" fillId="0" borderId="0" applyFill="0" applyBorder="0" applyAlignment="0" applyProtection="0"/>
    <xf numFmtId="165" fontId="9" fillId="0" borderId="0" applyFill="0" applyBorder="0" applyAlignment="0" applyProtection="0"/>
    <xf numFmtId="43" fontId="9" fillId="0" borderId="0" applyFill="0" applyBorder="0" applyAlignment="0" applyProtection="0"/>
    <xf numFmtId="43" fontId="9" fillId="0" borderId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79" fontId="9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7" fillId="0" borderId="0" applyNumberFormat="0" applyFill="0" applyBorder="0" applyAlignment="0" applyProtection="0"/>
  </cellStyleXfs>
  <cellXfs count="375">
    <xf numFmtId="0" fontId="0" fillId="0" borderId="0" xfId="0"/>
    <xf numFmtId="0" fontId="0" fillId="0" borderId="0" xfId="0" applyFont="1" applyBorder="1"/>
    <xf numFmtId="0" fontId="0" fillId="0" borderId="0" xfId="0" applyFont="1"/>
    <xf numFmtId="0" fontId="1" fillId="0" borderId="0" xfId="0" applyFont="1" applyBorder="1" applyAlignment="1"/>
    <xf numFmtId="0" fontId="0" fillId="0" borderId="0" xfId="0" applyFont="1" applyBorder="1" applyAlignment="1">
      <alignment horizontal="right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2" fontId="0" fillId="0" borderId="17" xfId="0" applyNumberFormat="1" applyFont="1" applyBorder="1"/>
    <xf numFmtId="0" fontId="0" fillId="0" borderId="18" xfId="0" applyFont="1" applyBorder="1" applyAlignment="1">
      <alignment vertical="center"/>
    </xf>
    <xf numFmtId="43" fontId="0" fillId="0" borderId="13" xfId="1" applyFont="1" applyBorder="1"/>
    <xf numFmtId="2" fontId="0" fillId="0" borderId="13" xfId="0" applyNumberFormat="1" applyFont="1" applyBorder="1"/>
    <xf numFmtId="0" fontId="1" fillId="0" borderId="0" xfId="0" applyFont="1" applyAlignment="1">
      <alignment vertical="center"/>
    </xf>
    <xf numFmtId="0" fontId="0" fillId="0" borderId="29" xfId="0" applyFont="1" applyBorder="1"/>
    <xf numFmtId="0" fontId="3" fillId="0" borderId="0" xfId="0" applyFont="1"/>
    <xf numFmtId="43" fontId="3" fillId="0" borderId="0" xfId="0" applyNumberFormat="1" applyFont="1"/>
    <xf numFmtId="0" fontId="3" fillId="0" borderId="0" xfId="0" applyFont="1" applyBorder="1"/>
    <xf numFmtId="43" fontId="4" fillId="0" borderId="0" xfId="0" applyNumberFormat="1" applyFont="1"/>
    <xf numFmtId="0" fontId="4" fillId="0" borderId="0" xfId="0" applyFont="1"/>
    <xf numFmtId="0" fontId="3" fillId="0" borderId="0" xfId="0" applyFont="1" applyFill="1"/>
    <xf numFmtId="43" fontId="3" fillId="0" borderId="0" xfId="1" applyFont="1" applyFill="1" applyBorder="1" applyAlignment="1">
      <alignment horizontal="right"/>
    </xf>
    <xf numFmtId="0" fontId="5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left"/>
    </xf>
    <xf numFmtId="43" fontId="3" fillId="0" borderId="0" xfId="1" applyFont="1" applyAlignment="1">
      <alignment horizontal="right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right"/>
    </xf>
    <xf numFmtId="2" fontId="0" fillId="0" borderId="17" xfId="0" applyNumberFormat="1" applyFont="1" applyFill="1" applyBorder="1"/>
    <xf numFmtId="2" fontId="0" fillId="0" borderId="13" xfId="0" applyNumberFormat="1" applyFont="1" applyFill="1" applyBorder="1"/>
    <xf numFmtId="0" fontId="0" fillId="0" borderId="36" xfId="0" applyFont="1" applyBorder="1"/>
    <xf numFmtId="0" fontId="0" fillId="0" borderId="18" xfId="0" applyFont="1" applyFill="1" applyBorder="1" applyAlignment="1">
      <alignment vertical="center"/>
    </xf>
    <xf numFmtId="43" fontId="0" fillId="0" borderId="13" xfId="1" applyFont="1" applyFill="1" applyBorder="1"/>
    <xf numFmtId="0" fontId="0" fillId="0" borderId="0" xfId="0" applyFont="1" applyFill="1"/>
    <xf numFmtId="0" fontId="0" fillId="0" borderId="30" xfId="0" applyFont="1" applyFill="1" applyBorder="1" applyAlignment="1">
      <alignment vertical="center"/>
    </xf>
    <xf numFmtId="43" fontId="0" fillId="0" borderId="31" xfId="1" applyFont="1" applyFill="1" applyBorder="1"/>
    <xf numFmtId="43" fontId="0" fillId="0" borderId="0" xfId="0" applyNumberFormat="1" applyFont="1"/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top"/>
    </xf>
    <xf numFmtId="43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10" fillId="0" borderId="0" xfId="0" applyFont="1" applyBorder="1" applyAlignment="1">
      <alignment vertical="center"/>
    </xf>
    <xf numFmtId="0" fontId="10" fillId="0" borderId="36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35" xfId="0" applyFont="1" applyBorder="1" applyAlignment="1">
      <alignment vertical="center"/>
    </xf>
    <xf numFmtId="0" fontId="11" fillId="3" borderId="37" xfId="0" applyFont="1" applyFill="1" applyBorder="1" applyAlignment="1">
      <alignment vertical="center"/>
    </xf>
    <xf numFmtId="0" fontId="10" fillId="0" borderId="36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36" xfId="0" applyFont="1" applyFill="1" applyBorder="1" applyAlignment="1">
      <alignment horizontal="left" vertical="center"/>
    </xf>
    <xf numFmtId="2" fontId="11" fillId="0" borderId="0" xfId="0" applyNumberFormat="1" applyFont="1" applyFill="1" applyBorder="1" applyAlignment="1">
      <alignment horizontal="right" vertical="center"/>
    </xf>
    <xf numFmtId="43" fontId="11" fillId="0" borderId="0" xfId="1" applyFont="1" applyFill="1" applyBorder="1" applyAlignment="1">
      <alignment vertical="center"/>
    </xf>
    <xf numFmtId="43" fontId="11" fillId="0" borderId="35" xfId="1" applyFont="1" applyFill="1" applyBorder="1" applyAlignment="1">
      <alignment vertical="center"/>
    </xf>
    <xf numFmtId="0" fontId="11" fillId="0" borderId="36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43" fontId="10" fillId="0" borderId="35" xfId="1" applyFont="1" applyFill="1" applyBorder="1" applyAlignment="1">
      <alignment horizontal="right"/>
    </xf>
    <xf numFmtId="0" fontId="10" fillId="0" borderId="36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167" fontId="10" fillId="0" borderId="35" xfId="0" applyNumberFormat="1" applyFont="1" applyFill="1" applyBorder="1"/>
    <xf numFmtId="0" fontId="11" fillId="0" borderId="36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10" fillId="0" borderId="0" xfId="0" applyFont="1" applyFill="1" applyBorder="1"/>
    <xf numFmtId="0" fontId="11" fillId="3" borderId="41" xfId="0" applyFont="1" applyFill="1" applyBorder="1" applyAlignment="1">
      <alignment horizontal="left" vertical="center"/>
    </xf>
    <xf numFmtId="0" fontId="11" fillId="3" borderId="37" xfId="0" applyFont="1" applyFill="1" applyBorder="1" applyAlignment="1">
      <alignment horizontal="left" vertical="center"/>
    </xf>
    <xf numFmtId="0" fontId="11" fillId="3" borderId="32" xfId="0" applyFont="1" applyFill="1" applyBorder="1" applyAlignment="1">
      <alignment vertical="center"/>
    </xf>
    <xf numFmtId="2" fontId="11" fillId="3" borderId="32" xfId="0" applyNumberFormat="1" applyFont="1" applyFill="1" applyBorder="1" applyAlignment="1">
      <alignment horizontal="right" vertical="center"/>
    </xf>
    <xf numFmtId="43" fontId="11" fillId="3" borderId="32" xfId="1" applyFont="1" applyFill="1" applyBorder="1" applyAlignment="1">
      <alignment vertical="center"/>
    </xf>
    <xf numFmtId="43" fontId="11" fillId="3" borderId="42" xfId="1" applyFont="1" applyFill="1" applyBorder="1" applyAlignment="1">
      <alignment vertical="center"/>
    </xf>
    <xf numFmtId="167" fontId="11" fillId="4" borderId="38" xfId="0" applyNumberFormat="1" applyFont="1" applyFill="1" applyBorder="1"/>
    <xf numFmtId="0" fontId="11" fillId="0" borderId="36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11" fillId="4" borderId="46" xfId="0" applyFont="1" applyFill="1" applyBorder="1" applyAlignment="1">
      <alignment horizontal="left"/>
    </xf>
    <xf numFmtId="0" fontId="11" fillId="4" borderId="47" xfId="0" applyFont="1" applyFill="1" applyBorder="1" applyAlignment="1">
      <alignment horizontal="center"/>
    </xf>
    <xf numFmtId="0" fontId="11" fillId="4" borderId="46" xfId="0" applyFont="1" applyFill="1" applyBorder="1" applyAlignment="1">
      <alignment horizontal="left" vertical="center"/>
    </xf>
    <xf numFmtId="0" fontId="11" fillId="4" borderId="47" xfId="0" applyFont="1" applyFill="1" applyBorder="1" applyAlignment="1">
      <alignment horizontal="center" vertical="center"/>
    </xf>
    <xf numFmtId="0" fontId="11" fillId="4" borderId="47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vertical="center"/>
    </xf>
    <xf numFmtId="2" fontId="11" fillId="3" borderId="5" xfId="0" applyNumberFormat="1" applyFont="1" applyFill="1" applyBorder="1" applyAlignment="1">
      <alignment horizontal="right" vertical="center"/>
    </xf>
    <xf numFmtId="43" fontId="11" fillId="3" borderId="5" xfId="1" applyFont="1" applyFill="1" applyBorder="1" applyAlignment="1">
      <alignment vertical="center"/>
    </xf>
    <xf numFmtId="43" fontId="11" fillId="3" borderId="6" xfId="1" applyFont="1" applyFill="1" applyBorder="1" applyAlignment="1">
      <alignment vertical="center"/>
    </xf>
    <xf numFmtId="0" fontId="11" fillId="3" borderId="41" xfId="0" applyFont="1" applyFill="1" applyBorder="1" applyAlignment="1">
      <alignment vertical="center"/>
    </xf>
    <xf numFmtId="0" fontId="10" fillId="3" borderId="37" xfId="0" applyFont="1" applyFill="1" applyBorder="1" applyAlignment="1">
      <alignment horizontal="center" vertical="center"/>
    </xf>
    <xf numFmtId="2" fontId="10" fillId="3" borderId="37" xfId="0" applyNumberFormat="1" applyFont="1" applyFill="1" applyBorder="1" applyAlignment="1">
      <alignment horizontal="center" vertical="center"/>
    </xf>
    <xf numFmtId="43" fontId="10" fillId="3" borderId="37" xfId="1" applyFont="1" applyFill="1" applyBorder="1" applyAlignment="1">
      <alignment horizontal="center" vertical="center"/>
    </xf>
    <xf numFmtId="43" fontId="10" fillId="3" borderId="37" xfId="1" applyFont="1" applyFill="1" applyBorder="1" applyAlignment="1">
      <alignment horizontal="right" vertical="center"/>
    </xf>
    <xf numFmtId="43" fontId="10" fillId="3" borderId="40" xfId="1" applyFont="1" applyFill="1" applyBorder="1" applyAlignment="1">
      <alignment horizontal="right" vertical="center"/>
    </xf>
    <xf numFmtId="0" fontId="10" fillId="3" borderId="41" xfId="0" applyFont="1" applyFill="1" applyBorder="1" applyAlignment="1">
      <alignment vertical="center"/>
    </xf>
    <xf numFmtId="0" fontId="11" fillId="3" borderId="37" xfId="0" applyFont="1" applyFill="1" applyBorder="1" applyAlignment="1">
      <alignment vertical="center" wrapText="1"/>
    </xf>
    <xf numFmtId="2" fontId="10" fillId="3" borderId="37" xfId="0" applyNumberFormat="1" applyFont="1" applyFill="1" applyBorder="1" applyAlignment="1">
      <alignment horizontal="right" vertical="center"/>
    </xf>
    <xf numFmtId="43" fontId="10" fillId="3" borderId="37" xfId="1" applyFont="1" applyFill="1" applyBorder="1" applyAlignment="1">
      <alignment horizontal="left" vertical="center"/>
    </xf>
    <xf numFmtId="43" fontId="10" fillId="3" borderId="40" xfId="1" applyFont="1" applyFill="1" applyBorder="1" applyAlignment="1">
      <alignment horizontal="left" vertical="center"/>
    </xf>
    <xf numFmtId="164" fontId="3" fillId="0" borderId="0" xfId="2" applyNumberFormat="1" applyFont="1" applyFill="1" applyBorder="1" applyAlignment="1">
      <alignment horizontal="right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1" fillId="0" borderId="35" xfId="0" applyFont="1" applyBorder="1" applyAlignment="1"/>
    <xf numFmtId="0" fontId="0" fillId="0" borderId="35" xfId="0" applyFont="1" applyBorder="1" applyAlignment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5" borderId="26" xfId="0" applyFont="1" applyFill="1" applyBorder="1" applyAlignment="1">
      <alignment horizontal="center" vertical="center"/>
    </xf>
    <xf numFmtId="0" fontId="0" fillId="5" borderId="28" xfId="0" applyFont="1" applyFill="1" applyBorder="1" applyAlignment="1">
      <alignment horizontal="center" vertical="center"/>
    </xf>
    <xf numFmtId="43" fontId="1" fillId="5" borderId="24" xfId="0" applyNumberFormat="1" applyFont="1" applyFill="1" applyBorder="1" applyAlignment="1">
      <alignment vertical="center"/>
    </xf>
    <xf numFmtId="2" fontId="1" fillId="5" borderId="25" xfId="0" applyNumberFormat="1" applyFont="1" applyFill="1" applyBorder="1" applyAlignment="1">
      <alignment vertical="center"/>
    </xf>
    <xf numFmtId="43" fontId="1" fillId="5" borderId="25" xfId="0" applyNumberFormat="1" applyFont="1" applyFill="1" applyBorder="1" applyAlignment="1">
      <alignment vertical="center"/>
    </xf>
    <xf numFmtId="10" fontId="1" fillId="5" borderId="25" xfId="0" applyNumberFormat="1" applyFont="1" applyFill="1" applyBorder="1" applyAlignment="1">
      <alignment vertical="center"/>
    </xf>
    <xf numFmtId="0" fontId="0" fillId="5" borderId="11" xfId="0" applyFont="1" applyFill="1" applyBorder="1" applyAlignment="1">
      <alignment horizontal="center" vertical="center"/>
    </xf>
    <xf numFmtId="43" fontId="1" fillId="6" borderId="21" xfId="0" applyNumberFormat="1" applyFont="1" applyFill="1" applyBorder="1" applyAlignment="1">
      <alignment vertical="center"/>
    </xf>
    <xf numFmtId="10" fontId="1" fillId="6" borderId="21" xfId="0" applyNumberFormat="1" applyFont="1" applyFill="1" applyBorder="1" applyAlignment="1">
      <alignment vertical="center"/>
    </xf>
    <xf numFmtId="2" fontId="0" fillId="5" borderId="13" xfId="0" applyNumberFormat="1" applyFont="1" applyFill="1" applyBorder="1" applyAlignment="1">
      <alignment horizontal="right"/>
    </xf>
    <xf numFmtId="2" fontId="0" fillId="0" borderId="17" xfId="0" applyNumberFormat="1" applyFont="1" applyFill="1" applyBorder="1" applyAlignment="1">
      <alignment horizontal="right"/>
    </xf>
    <xf numFmtId="2" fontId="0" fillId="0" borderId="13" xfId="0" applyNumberFormat="1" applyFont="1" applyFill="1" applyBorder="1" applyAlignment="1">
      <alignment horizontal="right"/>
    </xf>
    <xf numFmtId="2" fontId="3" fillId="0" borderId="13" xfId="0" applyNumberFormat="1" applyFont="1" applyFill="1" applyBorder="1" applyAlignment="1">
      <alignment horizontal="right"/>
    </xf>
    <xf numFmtId="2" fontId="3" fillId="5" borderId="13" xfId="0" applyNumberFormat="1" applyFont="1" applyFill="1" applyBorder="1" applyAlignment="1">
      <alignment horizontal="right"/>
    </xf>
    <xf numFmtId="0" fontId="11" fillId="4" borderId="47" xfId="0" applyFont="1" applyFill="1" applyBorder="1" applyAlignment="1">
      <alignment horizontal="left" vertical="center"/>
    </xf>
    <xf numFmtId="0" fontId="10" fillId="0" borderId="36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2" fontId="10" fillId="0" borderId="0" xfId="0" applyNumberFormat="1" applyFont="1" applyFill="1" applyBorder="1" applyAlignment="1">
      <alignment horizontal="right" vertical="center"/>
    </xf>
    <xf numFmtId="43" fontId="10" fillId="0" borderId="0" xfId="0" applyNumberFormat="1" applyFont="1" applyFill="1" applyBorder="1" applyAlignment="1">
      <alignment horizontal="right" vertical="center"/>
    </xf>
    <xf numFmtId="43" fontId="10" fillId="0" borderId="0" xfId="1" applyFont="1" applyFill="1" applyBorder="1" applyAlignment="1">
      <alignment horizontal="right" vertical="center"/>
    </xf>
    <xf numFmtId="43" fontId="10" fillId="0" borderId="35" xfId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 wrapText="1"/>
    </xf>
    <xf numFmtId="0" fontId="10" fillId="0" borderId="36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2" fontId="10" fillId="0" borderId="0" xfId="0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left" vertical="center"/>
    </xf>
    <xf numFmtId="0" fontId="10" fillId="0" borderId="3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2" fontId="10" fillId="0" borderId="8" xfId="0" applyNumberFormat="1" applyFont="1" applyFill="1" applyBorder="1" applyAlignment="1">
      <alignment horizontal="right" vertical="center"/>
    </xf>
    <xf numFmtId="166" fontId="10" fillId="0" borderId="0" xfId="0" applyNumberFormat="1" applyFont="1" applyFill="1" applyBorder="1" applyAlignment="1">
      <alignment horizontal="right" vertical="center"/>
    </xf>
    <xf numFmtId="2" fontId="10" fillId="0" borderId="0" xfId="0" applyNumberFormat="1" applyFont="1" applyFill="1" applyBorder="1" applyAlignment="1">
      <alignment vertical="center"/>
    </xf>
    <xf numFmtId="43" fontId="10" fillId="0" borderId="35" xfId="1" applyFont="1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/>
    </xf>
    <xf numFmtId="2" fontId="10" fillId="0" borderId="7" xfId="0" applyNumberFormat="1" applyFont="1" applyFill="1" applyBorder="1" applyAlignment="1">
      <alignment vertical="center"/>
    </xf>
    <xf numFmtId="43" fontId="10" fillId="0" borderId="7" xfId="1" applyFont="1" applyFill="1" applyBorder="1" applyAlignment="1">
      <alignment horizontal="left" vertical="center"/>
    </xf>
    <xf numFmtId="43" fontId="10" fillId="0" borderId="39" xfId="1" applyFont="1" applyFill="1" applyBorder="1" applyAlignment="1">
      <alignment horizontal="left" vertical="center"/>
    </xf>
    <xf numFmtId="0" fontId="12" fillId="0" borderId="0" xfId="0" applyFont="1" applyFill="1" applyBorder="1"/>
    <xf numFmtId="43" fontId="10" fillId="0" borderId="35" xfId="1" applyFont="1" applyFill="1" applyBorder="1" applyAlignment="1">
      <alignment horizontal="center" vertical="center"/>
    </xf>
    <xf numFmtId="43" fontId="10" fillId="0" borderId="35" xfId="1" applyFont="1" applyFill="1" applyBorder="1" applyAlignment="1">
      <alignment horizontal="center" vertical="center" wrapText="1"/>
    </xf>
    <xf numFmtId="2" fontId="0" fillId="0" borderId="0" xfId="0" applyNumberFormat="1" applyFont="1"/>
    <xf numFmtId="0" fontId="11" fillId="4" borderId="21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1" fillId="4" borderId="27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right"/>
    </xf>
    <xf numFmtId="0" fontId="11" fillId="4" borderId="21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/>
    </xf>
    <xf numFmtId="0" fontId="11" fillId="4" borderId="26" xfId="0" applyFont="1" applyFill="1" applyBorder="1" applyAlignment="1">
      <alignment horizontal="center" vertical="center"/>
    </xf>
    <xf numFmtId="0" fontId="10" fillId="0" borderId="1" xfId="0" applyFont="1" applyBorder="1" applyAlignment="1"/>
    <xf numFmtId="0" fontId="10" fillId="0" borderId="2" xfId="0" applyFont="1" applyBorder="1" applyAlignment="1"/>
    <xf numFmtId="0" fontId="10" fillId="0" borderId="3" xfId="0" applyFont="1" applyBorder="1" applyAlignment="1"/>
    <xf numFmtId="0" fontId="10" fillId="0" borderId="36" xfId="0" applyFont="1" applyBorder="1" applyAlignment="1"/>
    <xf numFmtId="0" fontId="10" fillId="0" borderId="0" xfId="0" applyFont="1" applyBorder="1" applyAlignment="1"/>
    <xf numFmtId="0" fontId="10" fillId="0" borderId="35" xfId="0" applyFont="1" applyBorder="1" applyAlignment="1"/>
    <xf numFmtId="0" fontId="10" fillId="0" borderId="4" xfId="0" applyFont="1" applyBorder="1" applyAlignment="1"/>
    <xf numFmtId="0" fontId="11" fillId="4" borderId="47" xfId="0" applyFont="1" applyFill="1" applyBorder="1" applyAlignment="1"/>
    <xf numFmtId="0" fontId="11" fillId="4" borderId="48" xfId="0" applyFont="1" applyFill="1" applyBorder="1" applyAlignment="1"/>
    <xf numFmtId="0" fontId="11" fillId="4" borderId="52" xfId="0" applyFont="1" applyFill="1" applyBorder="1" applyAlignment="1">
      <alignment horizontal="center" vertical="center" wrapText="1"/>
    </xf>
    <xf numFmtId="0" fontId="11" fillId="4" borderId="53" xfId="0" applyFont="1" applyFill="1" applyBorder="1" applyAlignment="1">
      <alignment horizontal="center" vertical="center" wrapText="1"/>
    </xf>
    <xf numFmtId="0" fontId="11" fillId="4" borderId="47" xfId="0" applyFont="1" applyFill="1" applyBorder="1" applyAlignment="1">
      <alignment vertical="center"/>
    </xf>
    <xf numFmtId="0" fontId="11" fillId="4" borderId="48" xfId="0" applyFont="1" applyFill="1" applyBorder="1" applyAlignment="1">
      <alignment vertical="center"/>
    </xf>
    <xf numFmtId="0" fontId="11" fillId="4" borderId="9" xfId="0" applyFont="1" applyFill="1" applyBorder="1" applyAlignment="1"/>
    <xf numFmtId="0" fontId="11" fillId="4" borderId="12" xfId="0" applyFont="1" applyFill="1" applyBorder="1" applyAlignment="1"/>
    <xf numFmtId="0" fontId="11" fillId="0" borderId="2" xfId="0" applyFont="1" applyFill="1" applyBorder="1" applyAlignment="1">
      <alignment vertical="top"/>
    </xf>
    <xf numFmtId="0" fontId="11" fillId="0" borderId="0" xfId="0" applyFont="1" applyFill="1" applyBorder="1" applyAlignment="1">
      <alignment vertical="top"/>
    </xf>
    <xf numFmtId="0" fontId="11" fillId="0" borderId="4" xfId="0" applyFont="1" applyFill="1" applyBorder="1" applyAlignment="1">
      <alignment vertical="top"/>
    </xf>
    <xf numFmtId="0" fontId="11" fillId="0" borderId="5" xfId="0" applyFont="1" applyFill="1" applyBorder="1" applyAlignment="1">
      <alignment vertical="top"/>
    </xf>
    <xf numFmtId="0" fontId="11" fillId="0" borderId="2" xfId="0" applyFont="1" applyFill="1" applyBorder="1" applyAlignment="1"/>
    <xf numFmtId="0" fontId="11" fillId="0" borderId="3" xfId="0" applyFont="1" applyFill="1" applyBorder="1" applyAlignment="1"/>
    <xf numFmtId="0" fontId="11" fillId="0" borderId="0" xfId="0" applyFont="1" applyFill="1" applyBorder="1" applyAlignment="1"/>
    <xf numFmtId="0" fontId="11" fillId="0" borderId="35" xfId="0" applyFont="1" applyFill="1" applyBorder="1" applyAlignment="1"/>
    <xf numFmtId="0" fontId="11" fillId="0" borderId="35" xfId="0" applyFont="1" applyFill="1" applyBorder="1" applyAlignment="1">
      <alignment vertical="top"/>
    </xf>
    <xf numFmtId="0" fontId="11" fillId="0" borderId="6" xfId="0" applyFont="1" applyFill="1" applyBorder="1" applyAlignment="1">
      <alignment vertical="top"/>
    </xf>
    <xf numFmtId="0" fontId="11" fillId="0" borderId="49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28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5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33" xfId="0" applyFont="1" applyBorder="1" applyAlignment="1">
      <alignment horizontal="right" vertical="center"/>
    </xf>
    <xf numFmtId="0" fontId="11" fillId="0" borderId="51" xfId="0" applyFont="1" applyBorder="1" applyAlignment="1">
      <alignment horizontal="right" vertical="center"/>
    </xf>
    <xf numFmtId="0" fontId="11" fillId="0" borderId="30" xfId="0" applyFont="1" applyBorder="1" applyAlignment="1">
      <alignment horizontal="right" vertical="center"/>
    </xf>
    <xf numFmtId="0" fontId="11" fillId="0" borderId="34" xfId="0" applyFont="1" applyBorder="1" applyAlignment="1">
      <alignment horizontal="right" vertical="center"/>
    </xf>
    <xf numFmtId="0" fontId="18" fillId="0" borderId="0" xfId="4" applyFont="1" applyAlignment="1"/>
    <xf numFmtId="0" fontId="16" fillId="0" borderId="0" xfId="4" applyFont="1" applyAlignment="1">
      <alignment horizontal="left"/>
    </xf>
    <xf numFmtId="0" fontId="18" fillId="0" borderId="0" xfId="4" applyFont="1"/>
    <xf numFmtId="49" fontId="20" fillId="0" borderId="0" xfId="4" applyNumberFormat="1" applyFont="1" applyAlignment="1">
      <alignment horizontal="left" wrapText="1"/>
    </xf>
    <xf numFmtId="0" fontId="16" fillId="0" borderId="2" xfId="4" applyFont="1" applyBorder="1" applyAlignment="1">
      <alignment horizontal="left" vertical="top"/>
    </xf>
    <xf numFmtId="0" fontId="16" fillId="0" borderId="0" xfId="4" applyFont="1" applyBorder="1" applyAlignment="1">
      <alignment horizontal="left" vertical="top"/>
    </xf>
    <xf numFmtId="0" fontId="16" fillId="0" borderId="5" xfId="4" applyFont="1" applyBorder="1" applyAlignment="1">
      <alignment horizontal="left" vertical="top"/>
    </xf>
    <xf numFmtId="49" fontId="15" fillId="0" borderId="1" xfId="4" applyNumberFormat="1" applyFont="1" applyBorder="1" applyAlignment="1">
      <alignment horizontal="left" vertical="top"/>
    </xf>
    <xf numFmtId="0" fontId="17" fillId="0" borderId="3" xfId="4" applyFont="1" applyBorder="1" applyAlignment="1">
      <alignment horizontal="left" vertical="top"/>
    </xf>
    <xf numFmtId="49" fontId="15" fillId="0" borderId="36" xfId="4" applyNumberFormat="1" applyFont="1" applyBorder="1" applyAlignment="1">
      <alignment horizontal="left" vertical="top"/>
    </xf>
    <xf numFmtId="0" fontId="19" fillId="0" borderId="35" xfId="4" applyFont="1" applyBorder="1" applyAlignment="1">
      <alignment horizontal="left" vertical="top"/>
    </xf>
    <xf numFmtId="49" fontId="17" fillId="0" borderId="36" xfId="4" applyNumberFormat="1" applyFont="1" applyBorder="1" applyAlignment="1">
      <alignment vertical="top" wrapText="1"/>
    </xf>
    <xf numFmtId="49" fontId="17" fillId="0" borderId="4" xfId="4" applyNumberFormat="1" applyFont="1" applyBorder="1" applyAlignment="1">
      <alignment horizontal="left" vertical="top"/>
    </xf>
    <xf numFmtId="0" fontId="20" fillId="0" borderId="6" xfId="4" applyFont="1" applyBorder="1" applyAlignment="1">
      <alignment horizontal="left" vertical="top"/>
    </xf>
    <xf numFmtId="0" fontId="23" fillId="0" borderId="0" xfId="4" applyFont="1" applyAlignment="1"/>
    <xf numFmtId="0" fontId="21" fillId="0" borderId="1" xfId="4" applyFont="1" applyBorder="1" applyAlignment="1">
      <alignment horizontal="left" vertical="top"/>
    </xf>
    <xf numFmtId="0" fontId="21" fillId="0" borderId="2" xfId="4" applyFont="1" applyBorder="1" applyAlignment="1">
      <alignment horizontal="left" vertical="top"/>
    </xf>
    <xf numFmtId="0" fontId="23" fillId="0" borderId="3" xfId="4" applyFont="1" applyBorder="1" applyAlignment="1"/>
    <xf numFmtId="0" fontId="21" fillId="0" borderId="0" xfId="4" applyFont="1" applyAlignment="1">
      <alignment horizontal="left" vertical="top"/>
    </xf>
    <xf numFmtId="0" fontId="21" fillId="0" borderId="36" xfId="4" applyFont="1" applyBorder="1" applyAlignment="1">
      <alignment horizontal="left" vertical="top"/>
    </xf>
    <xf numFmtId="0" fontId="21" fillId="0" borderId="0" xfId="4" applyFont="1" applyBorder="1" applyAlignment="1">
      <alignment horizontal="left" vertical="top"/>
    </xf>
    <xf numFmtId="0" fontId="23" fillId="0" borderId="35" xfId="4" applyFont="1" applyBorder="1" applyAlignment="1"/>
    <xf numFmtId="0" fontId="21" fillId="0" borderId="4" xfId="4" applyFont="1" applyBorder="1" applyAlignment="1">
      <alignment horizontal="left" vertical="top"/>
    </xf>
    <xf numFmtId="0" fontId="21" fillId="0" borderId="5" xfId="4" applyFont="1" applyBorder="1" applyAlignment="1">
      <alignment horizontal="left" vertical="top"/>
    </xf>
    <xf numFmtId="0" fontId="23" fillId="0" borderId="6" xfId="4" applyFont="1" applyBorder="1" applyAlignment="1"/>
    <xf numFmtId="0" fontId="21" fillId="0" borderId="59" xfId="4" applyFont="1" applyBorder="1" applyAlignment="1">
      <alignment horizontal="left" vertical="top" wrapText="1"/>
    </xf>
    <xf numFmtId="0" fontId="11" fillId="4" borderId="44" xfId="0" applyFont="1" applyFill="1" applyBorder="1" applyAlignment="1">
      <alignment horizontal="center" vertical="center"/>
    </xf>
    <xf numFmtId="0" fontId="11" fillId="4" borderId="45" xfId="0" applyFont="1" applyFill="1" applyBorder="1" applyAlignment="1">
      <alignment horizontal="center" vertical="center"/>
    </xf>
    <xf numFmtId="49" fontId="21" fillId="0" borderId="61" xfId="4" applyNumberFormat="1" applyFont="1" applyFill="1" applyBorder="1" applyAlignment="1">
      <alignment horizontal="left" vertical="top" wrapText="1"/>
    </xf>
    <xf numFmtId="0" fontId="21" fillId="0" borderId="55" xfId="4" applyFont="1" applyFill="1" applyBorder="1" applyAlignment="1">
      <alignment horizontal="left" vertical="top" wrapText="1"/>
    </xf>
    <xf numFmtId="168" fontId="21" fillId="0" borderId="56" xfId="4" applyNumberFormat="1" applyFont="1" applyFill="1" applyBorder="1" applyAlignment="1">
      <alignment horizontal="left" vertical="top" wrapText="1"/>
    </xf>
    <xf numFmtId="49" fontId="21" fillId="0" borderId="62" xfId="4" applyNumberFormat="1" applyFont="1" applyFill="1" applyBorder="1" applyAlignment="1">
      <alignment horizontal="left" vertical="top" wrapText="1"/>
    </xf>
    <xf numFmtId="0" fontId="21" fillId="0" borderId="63" xfId="4" applyFont="1" applyFill="1" applyBorder="1" applyAlignment="1">
      <alignment horizontal="left" vertical="top" wrapText="1"/>
    </xf>
    <xf numFmtId="168" fontId="21" fillId="0" borderId="64" xfId="4" applyNumberFormat="1" applyFont="1" applyFill="1" applyBorder="1" applyAlignment="1">
      <alignment horizontal="left" vertical="top" wrapText="1"/>
    </xf>
    <xf numFmtId="49" fontId="21" fillId="0" borderId="65" xfId="4" applyNumberFormat="1" applyFont="1" applyFill="1" applyBorder="1" applyAlignment="1">
      <alignment horizontal="left" vertical="top" wrapText="1"/>
    </xf>
    <xf numFmtId="0" fontId="21" fillId="0" borderId="66" xfId="4" applyFont="1" applyFill="1" applyBorder="1" applyAlignment="1">
      <alignment horizontal="left" vertical="top" wrapText="1"/>
    </xf>
    <xf numFmtId="168" fontId="21" fillId="0" borderId="57" xfId="4" applyNumberFormat="1" applyFont="1" applyFill="1" applyBorder="1" applyAlignment="1">
      <alignment horizontal="left" vertical="top" wrapText="1"/>
    </xf>
    <xf numFmtId="0" fontId="22" fillId="0" borderId="58" xfId="4" applyFont="1" applyBorder="1" applyAlignment="1">
      <alignment horizontal="left" vertical="top" wrapText="1"/>
    </xf>
    <xf numFmtId="168" fontId="22" fillId="0" borderId="60" xfId="4" applyNumberFormat="1" applyFont="1" applyBorder="1" applyAlignment="1">
      <alignment horizontal="left" vertical="top" wrapText="1"/>
    </xf>
    <xf numFmtId="168" fontId="21" fillId="4" borderId="68" xfId="4" applyNumberFormat="1" applyFont="1" applyFill="1" applyBorder="1" applyAlignment="1">
      <alignment horizontal="center" wrapText="1"/>
    </xf>
    <xf numFmtId="0" fontId="13" fillId="0" borderId="2" xfId="0" applyFont="1" applyFill="1" applyBorder="1" applyAlignment="1">
      <alignment vertical="top"/>
    </xf>
    <xf numFmtId="0" fontId="13" fillId="0" borderId="36" xfId="0" applyFont="1" applyFill="1" applyBorder="1" applyAlignment="1">
      <alignment vertical="top"/>
    </xf>
    <xf numFmtId="0" fontId="13" fillId="0" borderId="0" xfId="0" applyFont="1" applyFill="1" applyBorder="1" applyAlignment="1">
      <alignment vertical="top"/>
    </xf>
    <xf numFmtId="0" fontId="11" fillId="0" borderId="0" xfId="0" applyFont="1" applyFill="1" applyBorder="1" applyAlignment="1">
      <alignment horizontal="left"/>
    </xf>
    <xf numFmtId="0" fontId="20" fillId="0" borderId="0" xfId="4" applyFont="1" applyAlignment="1">
      <alignment horizontal="left"/>
    </xf>
    <xf numFmtId="0" fontId="0" fillId="0" borderId="1" xfId="0" applyBorder="1"/>
    <xf numFmtId="0" fontId="24" fillId="0" borderId="2" xfId="0" applyFont="1" applyBorder="1"/>
    <xf numFmtId="0" fontId="0" fillId="0" borderId="36" xfId="0" applyBorder="1"/>
    <xf numFmtId="0" fontId="24" fillId="0" borderId="0" xfId="0" applyFont="1" applyBorder="1"/>
    <xf numFmtId="0" fontId="25" fillId="0" borderId="0" xfId="5" applyFont="1" applyBorder="1" applyAlignment="1">
      <alignment vertical="top"/>
    </xf>
    <xf numFmtId="0" fontId="26" fillId="0" borderId="0" xfId="5" applyFont="1" applyBorder="1"/>
    <xf numFmtId="0" fontId="25" fillId="0" borderId="0" xfId="5" applyFont="1" applyBorder="1" applyAlignment="1">
      <alignment horizontal="center" vertical="top"/>
    </xf>
    <xf numFmtId="0" fontId="27" fillId="0" borderId="0" xfId="5" applyFont="1" applyBorder="1" applyAlignment="1">
      <alignment horizontal="center" vertical="top"/>
    </xf>
    <xf numFmtId="0" fontId="26" fillId="0" borderId="0" xfId="5" applyFont="1" applyFill="1" applyBorder="1"/>
    <xf numFmtId="0" fontId="28" fillId="0" borderId="1" xfId="5" applyFont="1" applyFill="1" applyBorder="1" applyAlignment="1">
      <alignment horizontal="center"/>
    </xf>
    <xf numFmtId="0" fontId="27" fillId="0" borderId="2" xfId="5" applyFont="1" applyFill="1" applyBorder="1"/>
    <xf numFmtId="0" fontId="28" fillId="0" borderId="36" xfId="5" applyFont="1" applyFill="1" applyBorder="1" applyAlignment="1">
      <alignment horizontal="center"/>
    </xf>
    <xf numFmtId="0" fontId="27" fillId="0" borderId="0" xfId="5" applyFont="1" applyFill="1" applyBorder="1"/>
    <xf numFmtId="10" fontId="27" fillId="0" borderId="35" xfId="6" applyNumberFormat="1" applyFont="1" applyFill="1" applyBorder="1" applyAlignment="1">
      <alignment horizontal="center"/>
    </xf>
    <xf numFmtId="0" fontId="25" fillId="0" borderId="36" xfId="5" applyFont="1" applyFill="1" applyBorder="1"/>
    <xf numFmtId="0" fontId="26" fillId="0" borderId="0" xfId="5" applyFont="1" applyFill="1" applyBorder="1" applyAlignment="1">
      <alignment horizontal="right"/>
    </xf>
    <xf numFmtId="10" fontId="26" fillId="0" borderId="35" xfId="6" applyNumberFormat="1" applyFont="1" applyFill="1" applyBorder="1" applyAlignment="1">
      <alignment horizontal="center"/>
    </xf>
    <xf numFmtId="0" fontId="25" fillId="0" borderId="4" xfId="5" applyFont="1" applyFill="1" applyBorder="1"/>
    <xf numFmtId="0" fontId="26" fillId="0" borderId="5" xfId="5" applyFont="1" applyFill="1" applyBorder="1" applyAlignment="1">
      <alignment horizontal="right"/>
    </xf>
    <xf numFmtId="10" fontId="26" fillId="0" borderId="6" xfId="6" applyNumberFormat="1" applyFont="1" applyFill="1" applyBorder="1" applyAlignment="1">
      <alignment horizontal="center"/>
    </xf>
    <xf numFmtId="0" fontId="27" fillId="8" borderId="46" xfId="5" applyFont="1" applyFill="1" applyBorder="1" applyAlignment="1">
      <alignment horizontal="center"/>
    </xf>
    <xf numFmtId="0" fontId="27" fillId="8" borderId="48" xfId="5" applyFont="1" applyFill="1" applyBorder="1"/>
    <xf numFmtId="0" fontId="26" fillId="0" borderId="41" xfId="5" applyFont="1" applyFill="1" applyBorder="1" applyAlignment="1">
      <alignment horizontal="right"/>
    </xf>
    <xf numFmtId="10" fontId="26" fillId="0" borderId="40" xfId="2" applyNumberFormat="1" applyFont="1" applyFill="1" applyBorder="1"/>
    <xf numFmtId="0" fontId="27" fillId="8" borderId="10" xfId="5" applyFont="1" applyFill="1" applyBorder="1" applyAlignment="1">
      <alignment horizontal="right"/>
    </xf>
    <xf numFmtId="10" fontId="27" fillId="8" borderId="42" xfId="5" applyNumberFormat="1" applyFont="1" applyFill="1" applyBorder="1"/>
    <xf numFmtId="0" fontId="0" fillId="0" borderId="4" xfId="0" applyBorder="1"/>
    <xf numFmtId="10" fontId="64" fillId="0" borderId="3" xfId="6" applyNumberFormat="1" applyFont="1" applyFill="1" applyBorder="1" applyAlignment="1">
      <alignment horizontal="center"/>
    </xf>
    <xf numFmtId="10" fontId="64" fillId="0" borderId="35" xfId="6" applyNumberFormat="1" applyFont="1" applyFill="1" applyBorder="1" applyAlignment="1">
      <alignment horizontal="center"/>
    </xf>
    <xf numFmtId="0" fontId="65" fillId="0" borderId="0" xfId="0" applyFont="1" applyFill="1" applyBorder="1"/>
    <xf numFmtId="43" fontId="65" fillId="0" borderId="0" xfId="1" applyFont="1" applyFill="1" applyBorder="1" applyAlignment="1">
      <alignment horizontal="right"/>
    </xf>
    <xf numFmtId="2" fontId="26" fillId="0" borderId="0" xfId="0" applyNumberFormat="1" applyFont="1" applyFill="1" applyBorder="1" applyAlignment="1">
      <alignment horizontal="center" vertical="center"/>
    </xf>
    <xf numFmtId="2" fontId="26" fillId="0" borderId="5" xfId="0" applyNumberFormat="1" applyFont="1" applyFill="1" applyBorder="1" applyAlignment="1">
      <alignment horizontal="center" vertical="center"/>
    </xf>
    <xf numFmtId="0" fontId="26" fillId="0" borderId="1" xfId="5" applyFont="1" applyBorder="1" applyAlignment="1">
      <alignment horizontal="center"/>
    </xf>
    <xf numFmtId="0" fontId="26" fillId="0" borderId="2" xfId="5" applyFont="1" applyBorder="1" applyAlignment="1">
      <alignment horizontal="center"/>
    </xf>
    <xf numFmtId="0" fontId="26" fillId="0" borderId="3" xfId="5" applyFont="1" applyBorder="1" applyAlignment="1">
      <alignment horizontal="center"/>
    </xf>
    <xf numFmtId="0" fontId="26" fillId="0" borderId="36" xfId="5" applyFont="1" applyBorder="1" applyAlignment="1">
      <alignment horizontal="center"/>
    </xf>
    <xf numFmtId="0" fontId="26" fillId="0" borderId="0" xfId="5" applyFont="1" applyBorder="1" applyAlignment="1">
      <alignment horizontal="center"/>
    </xf>
    <xf numFmtId="0" fontId="26" fillId="0" borderId="35" xfId="5" applyFont="1" applyBorder="1" applyAlignment="1">
      <alignment horizontal="center"/>
    </xf>
    <xf numFmtId="0" fontId="26" fillId="0" borderId="4" xfId="5" applyFont="1" applyBorder="1" applyAlignment="1">
      <alignment horizontal="center"/>
    </xf>
    <xf numFmtId="0" fontId="26" fillId="0" borderId="5" xfId="5" applyFont="1" applyBorder="1" applyAlignment="1">
      <alignment horizontal="center"/>
    </xf>
    <xf numFmtId="0" fontId="26" fillId="0" borderId="6" xfId="5" applyFont="1" applyBorder="1" applyAlignment="1">
      <alignment horizontal="center"/>
    </xf>
    <xf numFmtId="0" fontId="26" fillId="0" borderId="9" xfId="5" applyFont="1" applyBorder="1" applyAlignment="1">
      <alignment horizontal="left" wrapText="1"/>
    </xf>
    <xf numFmtId="0" fontId="26" fillId="0" borderId="12" xfId="5" applyFont="1" applyBorder="1" applyAlignment="1">
      <alignment horizontal="left" wrapText="1"/>
    </xf>
    <xf numFmtId="0" fontId="26" fillId="0" borderId="38" xfId="5" applyFont="1" applyBorder="1" applyAlignment="1">
      <alignment horizontal="left" wrapText="1"/>
    </xf>
    <xf numFmtId="0" fontId="27" fillId="7" borderId="9" xfId="5" applyFont="1" applyFill="1" applyBorder="1" applyAlignment="1">
      <alignment horizontal="center"/>
    </xf>
    <xf numFmtId="0" fontId="27" fillId="7" borderId="12" xfId="5" applyFont="1" applyFill="1" applyBorder="1" applyAlignment="1">
      <alignment horizontal="center"/>
    </xf>
    <xf numFmtId="0" fontId="27" fillId="7" borderId="38" xfId="5" applyFont="1" applyFill="1" applyBorder="1" applyAlignment="1">
      <alignment horizontal="center"/>
    </xf>
    <xf numFmtId="0" fontId="26" fillId="0" borderId="0" xfId="5" applyFont="1" applyBorder="1" applyAlignment="1">
      <alignment horizontal="right"/>
    </xf>
    <xf numFmtId="0" fontId="27" fillId="0" borderId="1" xfId="5" applyFont="1" applyBorder="1" applyAlignment="1">
      <alignment horizontal="center" vertical="top"/>
    </xf>
    <xf numFmtId="0" fontId="27" fillId="0" borderId="2" xfId="5" applyFont="1" applyBorder="1" applyAlignment="1">
      <alignment horizontal="center" vertical="top"/>
    </xf>
    <xf numFmtId="0" fontId="27" fillId="0" borderId="3" xfId="5" applyFont="1" applyBorder="1" applyAlignment="1">
      <alignment horizontal="center" vertical="top"/>
    </xf>
    <xf numFmtId="0" fontId="27" fillId="0" borderId="36" xfId="5" applyFont="1" applyBorder="1" applyAlignment="1">
      <alignment horizontal="center" vertical="top"/>
    </xf>
    <xf numFmtId="0" fontId="27" fillId="0" borderId="0" xfId="5" applyFont="1" applyBorder="1" applyAlignment="1">
      <alignment horizontal="center" vertical="top"/>
    </xf>
    <xf numFmtId="0" fontId="27" fillId="0" borderId="35" xfId="5" applyFont="1" applyBorder="1" applyAlignment="1">
      <alignment horizontal="center" vertical="top"/>
    </xf>
    <xf numFmtId="0" fontId="27" fillId="0" borderId="4" xfId="5" applyFont="1" applyBorder="1" applyAlignment="1">
      <alignment horizontal="center" vertical="top"/>
    </xf>
    <xf numFmtId="0" fontId="27" fillId="0" borderId="5" xfId="5" applyFont="1" applyBorder="1" applyAlignment="1">
      <alignment horizontal="center" vertical="top"/>
    </xf>
    <xf numFmtId="0" fontId="27" fillId="0" borderId="6" xfId="5" applyFont="1" applyBorder="1" applyAlignment="1">
      <alignment horizontal="center" vertical="top"/>
    </xf>
    <xf numFmtId="0" fontId="11" fillId="4" borderId="67" xfId="0" applyFont="1" applyFill="1" applyBorder="1" applyAlignment="1">
      <alignment horizontal="center" vertical="center"/>
    </xf>
    <xf numFmtId="0" fontId="11" fillId="4" borderId="54" xfId="0" applyFont="1" applyFill="1" applyBorder="1" applyAlignment="1">
      <alignment horizontal="center" vertical="center"/>
    </xf>
    <xf numFmtId="0" fontId="11" fillId="4" borderId="22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right" vertical="top"/>
    </xf>
    <xf numFmtId="0" fontId="11" fillId="0" borderId="35" xfId="0" applyFont="1" applyFill="1" applyBorder="1" applyAlignment="1">
      <alignment horizontal="right" vertical="top"/>
    </xf>
    <xf numFmtId="10" fontId="11" fillId="0" borderId="23" xfId="0" applyNumberFormat="1" applyFont="1" applyBorder="1" applyAlignment="1">
      <alignment horizontal="center" vertical="center"/>
    </xf>
    <xf numFmtId="10" fontId="11" fillId="0" borderId="19" xfId="0" applyNumberFormat="1" applyFont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32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11" fillId="0" borderId="43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 wrapText="1"/>
    </xf>
    <xf numFmtId="0" fontId="1" fillId="6" borderId="26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center" vertical="center" wrapText="1"/>
    </xf>
    <xf numFmtId="0" fontId="1" fillId="6" borderId="34" xfId="0" applyFont="1" applyFill="1" applyBorder="1" applyAlignment="1">
      <alignment horizontal="center" vertical="center" wrapText="1"/>
    </xf>
    <xf numFmtId="0" fontId="1" fillId="0" borderId="3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6" borderId="2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1" fillId="6" borderId="27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32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10" fillId="63" borderId="36" xfId="0" applyFont="1" applyFill="1" applyBorder="1" applyAlignment="1">
      <alignment vertical="center"/>
    </xf>
    <xf numFmtId="0" fontId="10" fillId="63" borderId="0" xfId="0" applyFont="1" applyFill="1" applyBorder="1" applyAlignment="1">
      <alignment vertical="center"/>
    </xf>
    <xf numFmtId="0" fontId="10" fillId="63" borderId="0" xfId="0" applyFont="1" applyFill="1" applyBorder="1" applyAlignment="1">
      <alignment horizontal="center" vertical="center"/>
    </xf>
    <xf numFmtId="2" fontId="10" fillId="63" borderId="0" xfId="0" applyNumberFormat="1" applyFont="1" applyFill="1" applyBorder="1" applyAlignment="1">
      <alignment horizontal="right" vertical="center"/>
    </xf>
    <xf numFmtId="43" fontId="10" fillId="63" borderId="0" xfId="0" applyNumberFormat="1" applyFont="1" applyFill="1" applyBorder="1" applyAlignment="1">
      <alignment horizontal="right" vertical="center"/>
    </xf>
    <xf numFmtId="43" fontId="10" fillId="63" borderId="0" xfId="1" applyFont="1" applyFill="1" applyBorder="1" applyAlignment="1">
      <alignment horizontal="right" vertical="center"/>
    </xf>
    <xf numFmtId="43" fontId="10" fillId="63" borderId="35" xfId="1" applyFont="1" applyFill="1" applyBorder="1" applyAlignment="1">
      <alignment horizontal="right" vertical="center"/>
    </xf>
    <xf numFmtId="10" fontId="11" fillId="63" borderId="19" xfId="0" applyNumberFormat="1" applyFont="1" applyFill="1" applyBorder="1" applyAlignment="1">
      <alignment horizontal="center" vertical="center"/>
    </xf>
    <xf numFmtId="10" fontId="11" fillId="63" borderId="45" xfId="0" applyNumberFormat="1" applyFont="1" applyFill="1" applyBorder="1" applyAlignment="1">
      <alignment horizontal="center" vertical="center"/>
    </xf>
    <xf numFmtId="0" fontId="3" fillId="0" borderId="0" xfId="0" applyFont="1" applyFill="1" applyBorder="1"/>
    <xf numFmtId="43" fontId="3" fillId="63" borderId="0" xfId="0" applyNumberFormat="1" applyFont="1" applyFill="1"/>
    <xf numFmtId="0" fontId="65" fillId="0" borderId="0" xfId="0" applyFont="1" applyBorder="1"/>
    <xf numFmtId="43" fontId="3" fillId="0" borderId="0" xfId="0" applyNumberFormat="1" applyFont="1" applyBorder="1"/>
    <xf numFmtId="0" fontId="65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66" fillId="0" borderId="0" xfId="0" applyFont="1" applyBorder="1"/>
    <xf numFmtId="0" fontId="4" fillId="0" borderId="0" xfId="0" applyFont="1" applyBorder="1"/>
    <xf numFmtId="0" fontId="3" fillId="0" borderId="0" xfId="0" applyFont="1" applyBorder="1" applyAlignment="1"/>
    <xf numFmtId="43" fontId="3" fillId="0" borderId="0" xfId="0" applyNumberFormat="1" applyFont="1" applyBorder="1" applyAlignment="1"/>
    <xf numFmtId="0" fontId="67" fillId="0" borderId="0" xfId="0" applyFont="1" applyBorder="1"/>
    <xf numFmtId="0" fontId="5" fillId="0" borderId="0" xfId="0" applyFont="1" applyBorder="1"/>
    <xf numFmtId="0" fontId="25" fillId="0" borderId="1" xfId="5" applyFont="1" applyBorder="1" applyAlignment="1">
      <alignment vertical="top"/>
    </xf>
    <xf numFmtId="0" fontId="25" fillId="0" borderId="2" xfId="5" applyFont="1" applyBorder="1" applyAlignment="1">
      <alignment vertical="top"/>
    </xf>
    <xf numFmtId="0" fontId="25" fillId="0" borderId="3" xfId="5" applyFont="1" applyBorder="1" applyAlignment="1">
      <alignment vertical="top"/>
    </xf>
    <xf numFmtId="0" fontId="25" fillId="0" borderId="36" xfId="5" applyFont="1" applyBorder="1" applyAlignment="1">
      <alignment vertical="top"/>
    </xf>
    <xf numFmtId="0" fontId="25" fillId="0" borderId="35" xfId="5" applyFont="1" applyBorder="1" applyAlignment="1">
      <alignment vertical="top"/>
    </xf>
    <xf numFmtId="0" fontId="25" fillId="0" borderId="4" xfId="5" applyFont="1" applyBorder="1" applyAlignment="1">
      <alignment vertical="top"/>
    </xf>
    <xf numFmtId="0" fontId="25" fillId="0" borderId="5" xfId="5" applyFont="1" applyBorder="1" applyAlignment="1">
      <alignment vertical="top"/>
    </xf>
    <xf numFmtId="0" fontId="25" fillId="0" borderId="6" xfId="5" applyFont="1" applyBorder="1" applyAlignment="1">
      <alignment vertical="top"/>
    </xf>
    <xf numFmtId="0" fontId="13" fillId="0" borderId="2" xfId="0" applyFont="1" applyFill="1" applyBorder="1" applyAlignment="1">
      <alignment horizontal="right" vertical="top"/>
    </xf>
    <xf numFmtId="0" fontId="69" fillId="4" borderId="86" xfId="0" applyFont="1" applyFill="1" applyBorder="1" applyAlignment="1">
      <alignment horizontal="center" vertical="center"/>
    </xf>
    <xf numFmtId="0" fontId="69" fillId="4" borderId="12" xfId="0" applyFont="1" applyFill="1" applyBorder="1" applyAlignment="1">
      <alignment horizontal="center" vertical="center"/>
    </xf>
    <xf numFmtId="0" fontId="69" fillId="4" borderId="29" xfId="0" applyFont="1" applyFill="1" applyBorder="1" applyAlignment="1">
      <alignment horizontal="center" vertical="center"/>
    </xf>
    <xf numFmtId="0" fontId="0" fillId="0" borderId="2" xfId="0" applyFont="1" applyBorder="1" applyAlignment="1"/>
    <xf numFmtId="0" fontId="0" fillId="0" borderId="0" xfId="0" applyFont="1" applyBorder="1" applyAlignment="1"/>
    <xf numFmtId="0" fontId="0" fillId="0" borderId="0" xfId="0" applyFont="1" applyAlignment="1"/>
    <xf numFmtId="0" fontId="70" fillId="2" borderId="1" xfId="0" applyFont="1" applyFill="1" applyBorder="1" applyAlignment="1">
      <alignment horizontal="center" vertical="center"/>
    </xf>
    <xf numFmtId="0" fontId="70" fillId="2" borderId="2" xfId="0" applyFont="1" applyFill="1" applyBorder="1" applyAlignment="1">
      <alignment horizontal="center" vertical="center"/>
    </xf>
    <xf numFmtId="0" fontId="70" fillId="2" borderId="3" xfId="0" applyFont="1" applyFill="1" applyBorder="1" applyAlignment="1">
      <alignment horizontal="center" vertical="center"/>
    </xf>
    <xf numFmtId="0" fontId="0" fillId="0" borderId="9" xfId="0" applyFont="1" applyBorder="1"/>
    <xf numFmtId="0" fontId="0" fillId="0" borderId="12" xfId="0" applyFont="1" applyBorder="1"/>
    <xf numFmtId="0" fontId="71" fillId="0" borderId="12" xfId="0" applyFont="1" applyBorder="1"/>
    <xf numFmtId="0" fontId="0" fillId="0" borderId="38" xfId="0" applyFont="1" applyBorder="1"/>
    <xf numFmtId="0" fontId="68" fillId="4" borderId="22" xfId="0" applyFont="1" applyFill="1" applyBorder="1" applyAlignment="1">
      <alignment horizontal="center" vertical="center"/>
    </xf>
    <xf numFmtId="0" fontId="68" fillId="4" borderId="25" xfId="0" applyFont="1" applyFill="1" applyBorder="1" applyAlignment="1">
      <alignment horizontal="center" vertical="center"/>
    </xf>
    <xf numFmtId="0" fontId="68" fillId="4" borderId="23" xfId="0" applyFont="1" applyFill="1" applyBorder="1" applyAlignment="1">
      <alignment horizontal="center" vertical="center"/>
    </xf>
  </cellXfs>
  <cellStyles count="1524"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20% - Ênfase1 2" xfId="13"/>
    <cellStyle name="20% - Ênfase1 2 2" xfId="14"/>
    <cellStyle name="20% - Ênfase1 3" xfId="15"/>
    <cellStyle name="20% - Ênfase2 2" xfId="16"/>
    <cellStyle name="20% - Ênfase2 2 2" xfId="17"/>
    <cellStyle name="20% - Ênfase2 3" xfId="18"/>
    <cellStyle name="20% - Ênfase3 2" xfId="19"/>
    <cellStyle name="20% - Ênfase3 2 2" xfId="20"/>
    <cellStyle name="20% - Ênfase3 3" xfId="21"/>
    <cellStyle name="20% - Ênfase4 2" xfId="22"/>
    <cellStyle name="20% - Ênfase4 2 2" xfId="23"/>
    <cellStyle name="20% - Ênfase4 3" xfId="24"/>
    <cellStyle name="20% - Ênfase5 2" xfId="25"/>
    <cellStyle name="20% - Ênfase5 2 2" xfId="26"/>
    <cellStyle name="20% - Ênfase5 3" xfId="27"/>
    <cellStyle name="20% - Ênfase5 4" xfId="28"/>
    <cellStyle name="20% - Ênfase5 5" xfId="29"/>
    <cellStyle name="20% - Ênfase6 2" xfId="30"/>
    <cellStyle name="20% - Ênfase6 3" xfId="31"/>
    <cellStyle name="40% - Accent1" xfId="32"/>
    <cellStyle name="40% - Accent2" xfId="33"/>
    <cellStyle name="40% - Accent3" xfId="34"/>
    <cellStyle name="40% - Accent4" xfId="35"/>
    <cellStyle name="40% - Accent5" xfId="36"/>
    <cellStyle name="40% - Accent6" xfId="37"/>
    <cellStyle name="40% - Ênfase1 2" xfId="38"/>
    <cellStyle name="40% - Ênfase1 2 2" xfId="39"/>
    <cellStyle name="40% - Ênfase1 3" xfId="40"/>
    <cellStyle name="40% - Ênfase1 4" xfId="41"/>
    <cellStyle name="40% - Ênfase1 5" xfId="42"/>
    <cellStyle name="40% - Ênfase2 2" xfId="43"/>
    <cellStyle name="40% - Ênfase2 3" xfId="44"/>
    <cellStyle name="40% - Ênfase3 2" xfId="45"/>
    <cellStyle name="40% - Ênfase3 2 2" xfId="46"/>
    <cellStyle name="40% - Ênfase3 3" xfId="47"/>
    <cellStyle name="40% - Ênfase3 4" xfId="48"/>
    <cellStyle name="40% - Ênfase3 5" xfId="49"/>
    <cellStyle name="40% - Ênfase4 2" xfId="50"/>
    <cellStyle name="40% - Ênfase4 2 2" xfId="51"/>
    <cellStyle name="40% - Ênfase4 3" xfId="52"/>
    <cellStyle name="40% - Ênfase5 2" xfId="53"/>
    <cellStyle name="40% - Ênfase5 2 2" xfId="54"/>
    <cellStyle name="40% - Ênfase5 3" xfId="55"/>
    <cellStyle name="40% - Ênfase5 4" xfId="56"/>
    <cellStyle name="40% - Ênfase5 5" xfId="57"/>
    <cellStyle name="40% - Ênfase6 2" xfId="58"/>
    <cellStyle name="40% - Ênfase6 2 2" xfId="59"/>
    <cellStyle name="40% - Ênfase6 3" xfId="60"/>
    <cellStyle name="60% - Accent1" xfId="61"/>
    <cellStyle name="60% - Accent2" xfId="62"/>
    <cellStyle name="60% - Accent3" xfId="63"/>
    <cellStyle name="60% - Accent4" xfId="64"/>
    <cellStyle name="60% - Accent5" xfId="65"/>
    <cellStyle name="60% - Accent6" xfId="66"/>
    <cellStyle name="60% - Ênfase1 2" xfId="67"/>
    <cellStyle name="60% - Ênfase1 2 2" xfId="68"/>
    <cellStyle name="60% - Ênfase1 3" xfId="69"/>
    <cellStyle name="60% - Ênfase2 2" xfId="70"/>
    <cellStyle name="60% - Ênfase2 3" xfId="71"/>
    <cellStyle name="60% - Ênfase3 2" xfId="72"/>
    <cellStyle name="60% - Ênfase3 2 2" xfId="73"/>
    <cellStyle name="60% - Ênfase3 3" xfId="74"/>
    <cellStyle name="60% - Ênfase3 4" xfId="75"/>
    <cellStyle name="60% - Ênfase3 5" xfId="76"/>
    <cellStyle name="60% - Ênfase4 2" xfId="77"/>
    <cellStyle name="60% - Ênfase4 2 2" xfId="78"/>
    <cellStyle name="60% - Ênfase4 3" xfId="79"/>
    <cellStyle name="60% - Ênfase5 2" xfId="80"/>
    <cellStyle name="60% - Ênfase5 3" xfId="81"/>
    <cellStyle name="60% - Ênfase6 2" xfId="82"/>
    <cellStyle name="60% - Ênfase6 2 2" xfId="83"/>
    <cellStyle name="60% - Ênfase6 3" xfId="84"/>
    <cellStyle name="Accent1" xfId="85"/>
    <cellStyle name="Accent2" xfId="86"/>
    <cellStyle name="Accent3" xfId="87"/>
    <cellStyle name="Accent4" xfId="88"/>
    <cellStyle name="Accent5" xfId="89"/>
    <cellStyle name="Accent6" xfId="90"/>
    <cellStyle name="Bad" xfId="91"/>
    <cellStyle name="Bom 2" xfId="92"/>
    <cellStyle name="Bom 3" xfId="93"/>
    <cellStyle name="Calculation" xfId="94"/>
    <cellStyle name="Calculation 2" xfId="95"/>
    <cellStyle name="Calculation 3" xfId="96"/>
    <cellStyle name="Cálculo 2" xfId="97"/>
    <cellStyle name="Cálculo 2 10" xfId="98"/>
    <cellStyle name="Cálculo 2 10 2" xfId="99"/>
    <cellStyle name="Cálculo 2 10 3" xfId="100"/>
    <cellStyle name="Cálculo 2 11" xfId="101"/>
    <cellStyle name="Cálculo 2 11 2" xfId="102"/>
    <cellStyle name="Cálculo 2 11 3" xfId="103"/>
    <cellStyle name="Cálculo 2 12" xfId="104"/>
    <cellStyle name="Cálculo 2 12 2" xfId="105"/>
    <cellStyle name="Cálculo 2 12 3" xfId="106"/>
    <cellStyle name="Cálculo 2 13" xfId="107"/>
    <cellStyle name="Cálculo 2 13 2" xfId="108"/>
    <cellStyle name="Cálculo 2 13 3" xfId="109"/>
    <cellStyle name="Cálculo 2 14" xfId="110"/>
    <cellStyle name="Cálculo 2 14 2" xfId="111"/>
    <cellStyle name="Cálculo 2 14 3" xfId="112"/>
    <cellStyle name="Cálculo 2 15" xfId="113"/>
    <cellStyle name="Cálculo 2 15 2" xfId="114"/>
    <cellStyle name="Cálculo 2 15 3" xfId="115"/>
    <cellStyle name="Cálculo 2 16" xfId="116"/>
    <cellStyle name="Cálculo 2 16 2" xfId="117"/>
    <cellStyle name="Cálculo 2 16 3" xfId="118"/>
    <cellStyle name="Cálculo 2 2" xfId="119"/>
    <cellStyle name="Cálculo 2 2 10" xfId="120"/>
    <cellStyle name="Cálculo 2 2 10 2" xfId="121"/>
    <cellStyle name="Cálculo 2 2 10 3" xfId="122"/>
    <cellStyle name="Cálculo 2 2 11" xfId="123"/>
    <cellStyle name="Cálculo 2 2 11 2" xfId="124"/>
    <cellStyle name="Cálculo 2 2 11 3" xfId="125"/>
    <cellStyle name="Cálculo 2 2 12" xfId="126"/>
    <cellStyle name="Cálculo 2 2 12 2" xfId="127"/>
    <cellStyle name="Cálculo 2 2 12 3" xfId="128"/>
    <cellStyle name="Cálculo 2 2 2" xfId="129"/>
    <cellStyle name="Cálculo 2 2 2 2" xfId="130"/>
    <cellStyle name="Cálculo 2 2 3" xfId="131"/>
    <cellStyle name="Cálculo 2 2 3 2" xfId="132"/>
    <cellStyle name="Cálculo 2 2 3 3" xfId="133"/>
    <cellStyle name="Cálculo 2 2 4" xfId="134"/>
    <cellStyle name="Cálculo 2 2 4 2" xfId="135"/>
    <cellStyle name="Cálculo 2 2 4 3" xfId="136"/>
    <cellStyle name="Cálculo 2 2 5" xfId="137"/>
    <cellStyle name="Cálculo 2 2 5 2" xfId="138"/>
    <cellStyle name="Cálculo 2 2 5 3" xfId="139"/>
    <cellStyle name="Cálculo 2 2 6" xfId="140"/>
    <cellStyle name="Cálculo 2 2 6 2" xfId="141"/>
    <cellStyle name="Cálculo 2 2 6 3" xfId="142"/>
    <cellStyle name="Cálculo 2 2 7" xfId="143"/>
    <cellStyle name="Cálculo 2 2 7 2" xfId="144"/>
    <cellStyle name="Cálculo 2 2 7 3" xfId="145"/>
    <cellStyle name="Cálculo 2 2 8" xfId="146"/>
    <cellStyle name="Cálculo 2 2 8 2" xfId="147"/>
    <cellStyle name="Cálculo 2 2 8 3" xfId="148"/>
    <cellStyle name="Cálculo 2 2 9" xfId="149"/>
    <cellStyle name="Cálculo 2 2 9 2" xfId="150"/>
    <cellStyle name="Cálculo 2 2 9 3" xfId="151"/>
    <cellStyle name="Cálculo 2 3" xfId="152"/>
    <cellStyle name="Cálculo 2 3 10" xfId="153"/>
    <cellStyle name="Cálculo 2 3 10 2" xfId="154"/>
    <cellStyle name="Cálculo 2 3 10 3" xfId="155"/>
    <cellStyle name="Cálculo 2 3 11" xfId="156"/>
    <cellStyle name="Cálculo 2 3 11 2" xfId="157"/>
    <cellStyle name="Cálculo 2 3 11 3" xfId="158"/>
    <cellStyle name="Cálculo 2 3 12" xfId="159"/>
    <cellStyle name="Cálculo 2 3 12 2" xfId="160"/>
    <cellStyle name="Cálculo 2 3 12 3" xfId="161"/>
    <cellStyle name="Cálculo 2 3 2" xfId="162"/>
    <cellStyle name="Cálculo 2 3 2 2" xfId="163"/>
    <cellStyle name="Cálculo 2 3 3" xfId="164"/>
    <cellStyle name="Cálculo 2 3 3 2" xfId="165"/>
    <cellStyle name="Cálculo 2 3 3 3" xfId="166"/>
    <cellStyle name="Cálculo 2 3 4" xfId="167"/>
    <cellStyle name="Cálculo 2 3 4 2" xfId="168"/>
    <cellStyle name="Cálculo 2 3 4 3" xfId="169"/>
    <cellStyle name="Cálculo 2 3 5" xfId="170"/>
    <cellStyle name="Cálculo 2 3 5 2" xfId="171"/>
    <cellStyle name="Cálculo 2 3 5 3" xfId="172"/>
    <cellStyle name="Cálculo 2 3 6" xfId="173"/>
    <cellStyle name="Cálculo 2 3 6 2" xfId="174"/>
    <cellStyle name="Cálculo 2 3 6 3" xfId="175"/>
    <cellStyle name="Cálculo 2 3 7" xfId="176"/>
    <cellStyle name="Cálculo 2 3 7 2" xfId="177"/>
    <cellStyle name="Cálculo 2 3 7 3" xfId="178"/>
    <cellStyle name="Cálculo 2 3 8" xfId="179"/>
    <cellStyle name="Cálculo 2 3 8 2" xfId="180"/>
    <cellStyle name="Cálculo 2 3 8 3" xfId="181"/>
    <cellStyle name="Cálculo 2 3 9" xfId="182"/>
    <cellStyle name="Cálculo 2 3 9 2" xfId="183"/>
    <cellStyle name="Cálculo 2 3 9 3" xfId="184"/>
    <cellStyle name="Cálculo 2 4" xfId="185"/>
    <cellStyle name="Cálculo 2 4 10" xfId="186"/>
    <cellStyle name="Cálculo 2 4 10 2" xfId="187"/>
    <cellStyle name="Cálculo 2 4 10 3" xfId="188"/>
    <cellStyle name="Cálculo 2 4 11" xfId="189"/>
    <cellStyle name="Cálculo 2 4 11 2" xfId="190"/>
    <cellStyle name="Cálculo 2 4 11 3" xfId="191"/>
    <cellStyle name="Cálculo 2 4 12" xfId="192"/>
    <cellStyle name="Cálculo 2 4 12 2" xfId="193"/>
    <cellStyle name="Cálculo 2 4 12 3" xfId="194"/>
    <cellStyle name="Cálculo 2 4 2" xfId="195"/>
    <cellStyle name="Cálculo 2 4 2 2" xfId="196"/>
    <cellStyle name="Cálculo 2 4 3" xfId="197"/>
    <cellStyle name="Cálculo 2 4 3 2" xfId="198"/>
    <cellStyle name="Cálculo 2 4 3 3" xfId="199"/>
    <cellStyle name="Cálculo 2 4 4" xfId="200"/>
    <cellStyle name="Cálculo 2 4 4 2" xfId="201"/>
    <cellStyle name="Cálculo 2 4 4 3" xfId="202"/>
    <cellStyle name="Cálculo 2 4 5" xfId="203"/>
    <cellStyle name="Cálculo 2 4 5 2" xfId="204"/>
    <cellStyle name="Cálculo 2 4 5 3" xfId="205"/>
    <cellStyle name="Cálculo 2 4 6" xfId="206"/>
    <cellStyle name="Cálculo 2 4 6 2" xfId="207"/>
    <cellStyle name="Cálculo 2 4 6 3" xfId="208"/>
    <cellStyle name="Cálculo 2 4 7" xfId="209"/>
    <cellStyle name="Cálculo 2 4 7 2" xfId="210"/>
    <cellStyle name="Cálculo 2 4 7 3" xfId="211"/>
    <cellStyle name="Cálculo 2 4 8" xfId="212"/>
    <cellStyle name="Cálculo 2 4 8 2" xfId="213"/>
    <cellStyle name="Cálculo 2 4 8 3" xfId="214"/>
    <cellStyle name="Cálculo 2 4 9" xfId="215"/>
    <cellStyle name="Cálculo 2 4 9 2" xfId="216"/>
    <cellStyle name="Cálculo 2 4 9 3" xfId="217"/>
    <cellStyle name="Cálculo 2 5" xfId="218"/>
    <cellStyle name="Cálculo 2 5 2" xfId="219"/>
    <cellStyle name="Cálculo 2 5 2 2" xfId="220"/>
    <cellStyle name="Cálculo 2 5 3" xfId="221"/>
    <cellStyle name="Cálculo 2 6" xfId="222"/>
    <cellStyle name="Cálculo 2 6 2" xfId="223"/>
    <cellStyle name="Cálculo 2 7" xfId="224"/>
    <cellStyle name="Cálculo 2 7 2" xfId="225"/>
    <cellStyle name="Cálculo 2 7 3" xfId="226"/>
    <cellStyle name="Cálculo 2 8" xfId="227"/>
    <cellStyle name="Cálculo 2 8 2" xfId="228"/>
    <cellStyle name="Cálculo 2 8 3" xfId="229"/>
    <cellStyle name="Cálculo 2 9" xfId="230"/>
    <cellStyle name="Cálculo 2 9 2" xfId="231"/>
    <cellStyle name="Cálculo 2 9 3" xfId="232"/>
    <cellStyle name="Cálculo 3" xfId="233"/>
    <cellStyle name="Cálculo 3 10" xfId="234"/>
    <cellStyle name="Cálculo 3 10 2" xfId="235"/>
    <cellStyle name="Cálculo 3 10 3" xfId="236"/>
    <cellStyle name="Cálculo 3 11" xfId="237"/>
    <cellStyle name="Cálculo 3 11 2" xfId="238"/>
    <cellStyle name="Cálculo 3 11 3" xfId="239"/>
    <cellStyle name="Cálculo 3 12" xfId="240"/>
    <cellStyle name="Cálculo 3 12 2" xfId="241"/>
    <cellStyle name="Cálculo 3 12 3" xfId="242"/>
    <cellStyle name="Cálculo 3 13" xfId="243"/>
    <cellStyle name="Cálculo 3 13 2" xfId="244"/>
    <cellStyle name="Cálculo 3 13 3" xfId="245"/>
    <cellStyle name="Cálculo 3 14" xfId="246"/>
    <cellStyle name="Cálculo 3 14 2" xfId="247"/>
    <cellStyle name="Cálculo 3 14 3" xfId="248"/>
    <cellStyle name="Cálculo 3 15" xfId="249"/>
    <cellStyle name="Cálculo 3 15 2" xfId="250"/>
    <cellStyle name="Cálculo 3 15 3" xfId="251"/>
    <cellStyle name="Cálculo 3 2" xfId="252"/>
    <cellStyle name="Cálculo 3 2 10" xfId="253"/>
    <cellStyle name="Cálculo 3 2 10 2" xfId="254"/>
    <cellStyle name="Cálculo 3 2 10 3" xfId="255"/>
    <cellStyle name="Cálculo 3 2 11" xfId="256"/>
    <cellStyle name="Cálculo 3 2 11 2" xfId="257"/>
    <cellStyle name="Cálculo 3 2 11 3" xfId="258"/>
    <cellStyle name="Cálculo 3 2 12" xfId="259"/>
    <cellStyle name="Cálculo 3 2 12 2" xfId="260"/>
    <cellStyle name="Cálculo 3 2 12 3" xfId="261"/>
    <cellStyle name="Cálculo 3 2 2" xfId="262"/>
    <cellStyle name="Cálculo 3 2 2 2" xfId="263"/>
    <cellStyle name="Cálculo 3 2 3" xfId="264"/>
    <cellStyle name="Cálculo 3 2 3 2" xfId="265"/>
    <cellStyle name="Cálculo 3 2 3 3" xfId="266"/>
    <cellStyle name="Cálculo 3 2 4" xfId="267"/>
    <cellStyle name="Cálculo 3 2 4 2" xfId="268"/>
    <cellStyle name="Cálculo 3 2 4 3" xfId="269"/>
    <cellStyle name="Cálculo 3 2 5" xfId="270"/>
    <cellStyle name="Cálculo 3 2 5 2" xfId="271"/>
    <cellStyle name="Cálculo 3 2 5 3" xfId="272"/>
    <cellStyle name="Cálculo 3 2 6" xfId="273"/>
    <cellStyle name="Cálculo 3 2 6 2" xfId="274"/>
    <cellStyle name="Cálculo 3 2 6 3" xfId="275"/>
    <cellStyle name="Cálculo 3 2 7" xfId="276"/>
    <cellStyle name="Cálculo 3 2 7 2" xfId="277"/>
    <cellStyle name="Cálculo 3 2 7 3" xfId="278"/>
    <cellStyle name="Cálculo 3 2 8" xfId="279"/>
    <cellStyle name="Cálculo 3 2 8 2" xfId="280"/>
    <cellStyle name="Cálculo 3 2 8 3" xfId="281"/>
    <cellStyle name="Cálculo 3 2 9" xfId="282"/>
    <cellStyle name="Cálculo 3 2 9 2" xfId="283"/>
    <cellStyle name="Cálculo 3 2 9 3" xfId="284"/>
    <cellStyle name="Cálculo 3 3" xfId="285"/>
    <cellStyle name="Cálculo 3 3 10" xfId="286"/>
    <cellStyle name="Cálculo 3 3 10 2" xfId="287"/>
    <cellStyle name="Cálculo 3 3 10 3" xfId="288"/>
    <cellStyle name="Cálculo 3 3 11" xfId="289"/>
    <cellStyle name="Cálculo 3 3 11 2" xfId="290"/>
    <cellStyle name="Cálculo 3 3 11 3" xfId="291"/>
    <cellStyle name="Cálculo 3 3 12" xfId="292"/>
    <cellStyle name="Cálculo 3 3 12 2" xfId="293"/>
    <cellStyle name="Cálculo 3 3 12 3" xfId="294"/>
    <cellStyle name="Cálculo 3 3 2" xfId="295"/>
    <cellStyle name="Cálculo 3 3 2 2" xfId="296"/>
    <cellStyle name="Cálculo 3 3 3" xfId="297"/>
    <cellStyle name="Cálculo 3 3 3 2" xfId="298"/>
    <cellStyle name="Cálculo 3 3 3 3" xfId="299"/>
    <cellStyle name="Cálculo 3 3 4" xfId="300"/>
    <cellStyle name="Cálculo 3 3 4 2" xfId="301"/>
    <cellStyle name="Cálculo 3 3 4 3" xfId="302"/>
    <cellStyle name="Cálculo 3 3 5" xfId="303"/>
    <cellStyle name="Cálculo 3 3 5 2" xfId="304"/>
    <cellStyle name="Cálculo 3 3 5 3" xfId="305"/>
    <cellStyle name="Cálculo 3 3 6" xfId="306"/>
    <cellStyle name="Cálculo 3 3 6 2" xfId="307"/>
    <cellStyle name="Cálculo 3 3 6 3" xfId="308"/>
    <cellStyle name="Cálculo 3 3 7" xfId="309"/>
    <cellStyle name="Cálculo 3 3 7 2" xfId="310"/>
    <cellStyle name="Cálculo 3 3 7 3" xfId="311"/>
    <cellStyle name="Cálculo 3 3 8" xfId="312"/>
    <cellStyle name="Cálculo 3 3 8 2" xfId="313"/>
    <cellStyle name="Cálculo 3 3 8 3" xfId="314"/>
    <cellStyle name="Cálculo 3 3 9" xfId="315"/>
    <cellStyle name="Cálculo 3 3 9 2" xfId="316"/>
    <cellStyle name="Cálculo 3 3 9 3" xfId="317"/>
    <cellStyle name="Cálculo 3 4" xfId="318"/>
    <cellStyle name="Cálculo 3 4 10" xfId="319"/>
    <cellStyle name="Cálculo 3 4 10 2" xfId="320"/>
    <cellStyle name="Cálculo 3 4 10 3" xfId="321"/>
    <cellStyle name="Cálculo 3 4 11" xfId="322"/>
    <cellStyle name="Cálculo 3 4 11 2" xfId="323"/>
    <cellStyle name="Cálculo 3 4 11 3" xfId="324"/>
    <cellStyle name="Cálculo 3 4 12" xfId="325"/>
    <cellStyle name="Cálculo 3 4 12 2" xfId="326"/>
    <cellStyle name="Cálculo 3 4 12 3" xfId="327"/>
    <cellStyle name="Cálculo 3 4 2" xfId="328"/>
    <cellStyle name="Cálculo 3 4 2 2" xfId="329"/>
    <cellStyle name="Cálculo 3 4 3" xfId="330"/>
    <cellStyle name="Cálculo 3 4 3 2" xfId="331"/>
    <cellStyle name="Cálculo 3 4 3 3" xfId="332"/>
    <cellStyle name="Cálculo 3 4 4" xfId="333"/>
    <cellStyle name="Cálculo 3 4 4 2" xfId="334"/>
    <cellStyle name="Cálculo 3 4 4 3" xfId="335"/>
    <cellStyle name="Cálculo 3 4 5" xfId="336"/>
    <cellStyle name="Cálculo 3 4 5 2" xfId="337"/>
    <cellStyle name="Cálculo 3 4 5 3" xfId="338"/>
    <cellStyle name="Cálculo 3 4 6" xfId="339"/>
    <cellStyle name="Cálculo 3 4 6 2" xfId="340"/>
    <cellStyle name="Cálculo 3 4 6 3" xfId="341"/>
    <cellStyle name="Cálculo 3 4 7" xfId="342"/>
    <cellStyle name="Cálculo 3 4 7 2" xfId="343"/>
    <cellStyle name="Cálculo 3 4 7 3" xfId="344"/>
    <cellStyle name="Cálculo 3 4 8" xfId="345"/>
    <cellStyle name="Cálculo 3 4 8 2" xfId="346"/>
    <cellStyle name="Cálculo 3 4 8 3" xfId="347"/>
    <cellStyle name="Cálculo 3 4 9" xfId="348"/>
    <cellStyle name="Cálculo 3 4 9 2" xfId="349"/>
    <cellStyle name="Cálculo 3 4 9 3" xfId="350"/>
    <cellStyle name="Cálculo 3 5" xfId="351"/>
    <cellStyle name="Cálculo 3 5 2" xfId="352"/>
    <cellStyle name="Cálculo 3 6" xfId="353"/>
    <cellStyle name="Cálculo 3 6 2" xfId="354"/>
    <cellStyle name="Cálculo 3 6 3" xfId="355"/>
    <cellStyle name="Cálculo 3 7" xfId="356"/>
    <cellStyle name="Cálculo 3 7 2" xfId="357"/>
    <cellStyle name="Cálculo 3 7 3" xfId="358"/>
    <cellStyle name="Cálculo 3 8" xfId="359"/>
    <cellStyle name="Cálculo 3 8 2" xfId="360"/>
    <cellStyle name="Cálculo 3 8 3" xfId="361"/>
    <cellStyle name="Cálculo 3 9" xfId="362"/>
    <cellStyle name="Cálculo 3 9 2" xfId="363"/>
    <cellStyle name="Cálculo 3 9 3" xfId="364"/>
    <cellStyle name="Cálculo 4" xfId="365"/>
    <cellStyle name="Cálculo 4 10" xfId="366"/>
    <cellStyle name="Cálculo 4 10 2" xfId="367"/>
    <cellStyle name="Cálculo 4 10 3" xfId="368"/>
    <cellStyle name="Cálculo 4 11" xfId="369"/>
    <cellStyle name="Cálculo 4 11 2" xfId="370"/>
    <cellStyle name="Cálculo 4 11 3" xfId="371"/>
    <cellStyle name="Cálculo 4 12" xfId="372"/>
    <cellStyle name="Cálculo 4 12 2" xfId="373"/>
    <cellStyle name="Cálculo 4 12 3" xfId="374"/>
    <cellStyle name="Cálculo 4 13" xfId="375"/>
    <cellStyle name="Cálculo 4 13 2" xfId="376"/>
    <cellStyle name="Cálculo 4 13 3" xfId="377"/>
    <cellStyle name="Cálculo 4 14" xfId="378"/>
    <cellStyle name="Cálculo 4 14 2" xfId="379"/>
    <cellStyle name="Cálculo 4 14 3" xfId="380"/>
    <cellStyle name="Cálculo 4 15" xfId="381"/>
    <cellStyle name="Cálculo 4 15 2" xfId="382"/>
    <cellStyle name="Cálculo 4 15 3" xfId="383"/>
    <cellStyle name="Cálculo 4 2" xfId="384"/>
    <cellStyle name="Cálculo 4 2 10" xfId="385"/>
    <cellStyle name="Cálculo 4 2 10 2" xfId="386"/>
    <cellStyle name="Cálculo 4 2 10 3" xfId="387"/>
    <cellStyle name="Cálculo 4 2 11" xfId="388"/>
    <cellStyle name="Cálculo 4 2 11 2" xfId="389"/>
    <cellStyle name="Cálculo 4 2 11 3" xfId="390"/>
    <cellStyle name="Cálculo 4 2 12" xfId="391"/>
    <cellStyle name="Cálculo 4 2 12 2" xfId="392"/>
    <cellStyle name="Cálculo 4 2 12 3" xfId="393"/>
    <cellStyle name="Cálculo 4 2 2" xfId="394"/>
    <cellStyle name="Cálculo 4 2 2 2" xfId="395"/>
    <cellStyle name="Cálculo 4 2 3" xfId="396"/>
    <cellStyle name="Cálculo 4 2 3 2" xfId="397"/>
    <cellStyle name="Cálculo 4 2 3 3" xfId="398"/>
    <cellStyle name="Cálculo 4 2 4" xfId="399"/>
    <cellStyle name="Cálculo 4 2 4 2" xfId="400"/>
    <cellStyle name="Cálculo 4 2 4 3" xfId="401"/>
    <cellStyle name="Cálculo 4 2 5" xfId="402"/>
    <cellStyle name="Cálculo 4 2 5 2" xfId="403"/>
    <cellStyle name="Cálculo 4 2 5 3" xfId="404"/>
    <cellStyle name="Cálculo 4 2 6" xfId="405"/>
    <cellStyle name="Cálculo 4 2 6 2" xfId="406"/>
    <cellStyle name="Cálculo 4 2 6 3" xfId="407"/>
    <cellStyle name="Cálculo 4 2 7" xfId="408"/>
    <cellStyle name="Cálculo 4 2 7 2" xfId="409"/>
    <cellStyle name="Cálculo 4 2 7 3" xfId="410"/>
    <cellStyle name="Cálculo 4 2 8" xfId="411"/>
    <cellStyle name="Cálculo 4 2 8 2" xfId="412"/>
    <cellStyle name="Cálculo 4 2 8 3" xfId="413"/>
    <cellStyle name="Cálculo 4 2 9" xfId="414"/>
    <cellStyle name="Cálculo 4 2 9 2" xfId="415"/>
    <cellStyle name="Cálculo 4 2 9 3" xfId="416"/>
    <cellStyle name="Cálculo 4 3" xfId="417"/>
    <cellStyle name="Cálculo 4 3 10" xfId="418"/>
    <cellStyle name="Cálculo 4 3 10 2" xfId="419"/>
    <cellStyle name="Cálculo 4 3 10 3" xfId="420"/>
    <cellStyle name="Cálculo 4 3 11" xfId="421"/>
    <cellStyle name="Cálculo 4 3 11 2" xfId="422"/>
    <cellStyle name="Cálculo 4 3 11 3" xfId="423"/>
    <cellStyle name="Cálculo 4 3 12" xfId="424"/>
    <cellStyle name="Cálculo 4 3 12 2" xfId="425"/>
    <cellStyle name="Cálculo 4 3 12 3" xfId="426"/>
    <cellStyle name="Cálculo 4 3 2" xfId="427"/>
    <cellStyle name="Cálculo 4 3 2 2" xfId="428"/>
    <cellStyle name="Cálculo 4 3 3" xfId="429"/>
    <cellStyle name="Cálculo 4 3 3 2" xfId="430"/>
    <cellStyle name="Cálculo 4 3 3 3" xfId="431"/>
    <cellStyle name="Cálculo 4 3 4" xfId="432"/>
    <cellStyle name="Cálculo 4 3 4 2" xfId="433"/>
    <cellStyle name="Cálculo 4 3 4 3" xfId="434"/>
    <cellStyle name="Cálculo 4 3 5" xfId="435"/>
    <cellStyle name="Cálculo 4 3 5 2" xfId="436"/>
    <cellStyle name="Cálculo 4 3 5 3" xfId="437"/>
    <cellStyle name="Cálculo 4 3 6" xfId="438"/>
    <cellStyle name="Cálculo 4 3 6 2" xfId="439"/>
    <cellStyle name="Cálculo 4 3 6 3" xfId="440"/>
    <cellStyle name="Cálculo 4 3 7" xfId="441"/>
    <cellStyle name="Cálculo 4 3 7 2" xfId="442"/>
    <cellStyle name="Cálculo 4 3 7 3" xfId="443"/>
    <cellStyle name="Cálculo 4 3 8" xfId="444"/>
    <cellStyle name="Cálculo 4 3 8 2" xfId="445"/>
    <cellStyle name="Cálculo 4 3 8 3" xfId="446"/>
    <cellStyle name="Cálculo 4 3 9" xfId="447"/>
    <cellStyle name="Cálculo 4 3 9 2" xfId="448"/>
    <cellStyle name="Cálculo 4 3 9 3" xfId="449"/>
    <cellStyle name="Cálculo 4 4" xfId="450"/>
    <cellStyle name="Cálculo 4 4 10" xfId="451"/>
    <cellStyle name="Cálculo 4 4 10 2" xfId="452"/>
    <cellStyle name="Cálculo 4 4 10 3" xfId="453"/>
    <cellStyle name="Cálculo 4 4 11" xfId="454"/>
    <cellStyle name="Cálculo 4 4 11 2" xfId="455"/>
    <cellStyle name="Cálculo 4 4 11 3" xfId="456"/>
    <cellStyle name="Cálculo 4 4 12" xfId="457"/>
    <cellStyle name="Cálculo 4 4 12 2" xfId="458"/>
    <cellStyle name="Cálculo 4 4 12 3" xfId="459"/>
    <cellStyle name="Cálculo 4 4 2" xfId="460"/>
    <cellStyle name="Cálculo 4 4 2 2" xfId="461"/>
    <cellStyle name="Cálculo 4 4 3" xfId="462"/>
    <cellStyle name="Cálculo 4 4 3 2" xfId="463"/>
    <cellStyle name="Cálculo 4 4 3 3" xfId="464"/>
    <cellStyle name="Cálculo 4 4 4" xfId="465"/>
    <cellStyle name="Cálculo 4 4 4 2" xfId="466"/>
    <cellStyle name="Cálculo 4 4 4 3" xfId="467"/>
    <cellStyle name="Cálculo 4 4 5" xfId="468"/>
    <cellStyle name="Cálculo 4 4 5 2" xfId="469"/>
    <cellStyle name="Cálculo 4 4 5 3" xfId="470"/>
    <cellStyle name="Cálculo 4 4 6" xfId="471"/>
    <cellStyle name="Cálculo 4 4 6 2" xfId="472"/>
    <cellStyle name="Cálculo 4 4 6 3" xfId="473"/>
    <cellStyle name="Cálculo 4 4 7" xfId="474"/>
    <cellStyle name="Cálculo 4 4 7 2" xfId="475"/>
    <cellStyle name="Cálculo 4 4 7 3" xfId="476"/>
    <cellStyle name="Cálculo 4 4 8" xfId="477"/>
    <cellStyle name="Cálculo 4 4 8 2" xfId="478"/>
    <cellStyle name="Cálculo 4 4 8 3" xfId="479"/>
    <cellStyle name="Cálculo 4 4 9" xfId="480"/>
    <cellStyle name="Cálculo 4 4 9 2" xfId="481"/>
    <cellStyle name="Cálculo 4 4 9 3" xfId="482"/>
    <cellStyle name="Cálculo 4 5" xfId="483"/>
    <cellStyle name="Cálculo 4 5 2" xfId="484"/>
    <cellStyle name="Cálculo 4 6" xfId="485"/>
    <cellStyle name="Cálculo 4 6 2" xfId="486"/>
    <cellStyle name="Cálculo 4 6 3" xfId="487"/>
    <cellStyle name="Cálculo 4 7" xfId="488"/>
    <cellStyle name="Cálculo 4 7 2" xfId="489"/>
    <cellStyle name="Cálculo 4 7 3" xfId="490"/>
    <cellStyle name="Cálculo 4 8" xfId="491"/>
    <cellStyle name="Cálculo 4 8 2" xfId="492"/>
    <cellStyle name="Cálculo 4 8 3" xfId="493"/>
    <cellStyle name="Cálculo 4 9" xfId="494"/>
    <cellStyle name="Cálculo 4 9 2" xfId="495"/>
    <cellStyle name="Cálculo 4 9 3" xfId="496"/>
    <cellStyle name="Cálculo 5" xfId="497"/>
    <cellStyle name="Cálculo 5 2" xfId="498"/>
    <cellStyle name="Cálculo 5 3" xfId="499"/>
    <cellStyle name="Célula de Verificação 2" xfId="500"/>
    <cellStyle name="Célula de Verificação 3" xfId="501"/>
    <cellStyle name="Célula Vinculada 2" xfId="502"/>
    <cellStyle name="Célula Vinculada 3" xfId="503"/>
    <cellStyle name="Check Cell" xfId="504"/>
    <cellStyle name="Data" xfId="505"/>
    <cellStyle name="Ênfase1 2" xfId="506"/>
    <cellStyle name="Ênfase1 2 2" xfId="507"/>
    <cellStyle name="Ênfase1 3" xfId="508"/>
    <cellStyle name="Ênfase2 2" xfId="509"/>
    <cellStyle name="Ênfase2 3" xfId="510"/>
    <cellStyle name="Ênfase3 2" xfId="511"/>
    <cellStyle name="Ênfase3 3" xfId="512"/>
    <cellStyle name="Ênfase4 2" xfId="513"/>
    <cellStyle name="Ênfase4 2 2" xfId="514"/>
    <cellStyle name="Ênfase4 3" xfId="515"/>
    <cellStyle name="Ênfase5 2" xfId="516"/>
    <cellStyle name="Ênfase5 3" xfId="517"/>
    <cellStyle name="Ênfase6 2" xfId="518"/>
    <cellStyle name="Ênfase6 3" xfId="519"/>
    <cellStyle name="Entrada 2" xfId="520"/>
    <cellStyle name="Entrada 2 10" xfId="521"/>
    <cellStyle name="Entrada 2 10 2" xfId="522"/>
    <cellStyle name="Entrada 2 10 3" xfId="523"/>
    <cellStyle name="Entrada 2 11" xfId="524"/>
    <cellStyle name="Entrada 2 11 2" xfId="525"/>
    <cellStyle name="Entrada 2 11 3" xfId="526"/>
    <cellStyle name="Entrada 2 12" xfId="527"/>
    <cellStyle name="Entrada 2 12 2" xfId="528"/>
    <cellStyle name="Entrada 2 12 3" xfId="529"/>
    <cellStyle name="Entrada 2 13" xfId="530"/>
    <cellStyle name="Entrada 2 13 2" xfId="531"/>
    <cellStyle name="Entrada 2 13 3" xfId="532"/>
    <cellStyle name="Entrada 2 14" xfId="533"/>
    <cellStyle name="Entrada 2 14 2" xfId="534"/>
    <cellStyle name="Entrada 2 14 3" xfId="535"/>
    <cellStyle name="Entrada 2 15" xfId="536"/>
    <cellStyle name="Entrada 2 15 2" xfId="537"/>
    <cellStyle name="Entrada 2 15 3" xfId="538"/>
    <cellStyle name="Entrada 2 2" xfId="539"/>
    <cellStyle name="Entrada 2 2 10" xfId="540"/>
    <cellStyle name="Entrada 2 2 10 2" xfId="541"/>
    <cellStyle name="Entrada 2 2 10 3" xfId="542"/>
    <cellStyle name="Entrada 2 2 11" xfId="543"/>
    <cellStyle name="Entrada 2 2 11 2" xfId="544"/>
    <cellStyle name="Entrada 2 2 11 3" xfId="545"/>
    <cellStyle name="Entrada 2 2 12" xfId="546"/>
    <cellStyle name="Entrada 2 2 12 2" xfId="547"/>
    <cellStyle name="Entrada 2 2 12 3" xfId="548"/>
    <cellStyle name="Entrada 2 2 2" xfId="549"/>
    <cellStyle name="Entrada 2 2 2 2" xfId="550"/>
    <cellStyle name="Entrada 2 2 3" xfId="551"/>
    <cellStyle name="Entrada 2 2 3 2" xfId="552"/>
    <cellStyle name="Entrada 2 2 3 3" xfId="553"/>
    <cellStyle name="Entrada 2 2 4" xfId="554"/>
    <cellStyle name="Entrada 2 2 4 2" xfId="555"/>
    <cellStyle name="Entrada 2 2 4 3" xfId="556"/>
    <cellStyle name="Entrada 2 2 5" xfId="557"/>
    <cellStyle name="Entrada 2 2 5 2" xfId="558"/>
    <cellStyle name="Entrada 2 2 5 3" xfId="559"/>
    <cellStyle name="Entrada 2 2 6" xfId="560"/>
    <cellStyle name="Entrada 2 2 6 2" xfId="561"/>
    <cellStyle name="Entrada 2 2 6 3" xfId="562"/>
    <cellStyle name="Entrada 2 2 7" xfId="563"/>
    <cellStyle name="Entrada 2 2 7 2" xfId="564"/>
    <cellStyle name="Entrada 2 2 7 3" xfId="565"/>
    <cellStyle name="Entrada 2 2 8" xfId="566"/>
    <cellStyle name="Entrada 2 2 8 2" xfId="567"/>
    <cellStyle name="Entrada 2 2 8 3" xfId="568"/>
    <cellStyle name="Entrada 2 2 9" xfId="569"/>
    <cellStyle name="Entrada 2 2 9 2" xfId="570"/>
    <cellStyle name="Entrada 2 2 9 3" xfId="571"/>
    <cellStyle name="Entrada 2 3" xfId="572"/>
    <cellStyle name="Entrada 2 3 10" xfId="573"/>
    <cellStyle name="Entrada 2 3 10 2" xfId="574"/>
    <cellStyle name="Entrada 2 3 10 3" xfId="575"/>
    <cellStyle name="Entrada 2 3 11" xfId="576"/>
    <cellStyle name="Entrada 2 3 11 2" xfId="577"/>
    <cellStyle name="Entrada 2 3 11 3" xfId="578"/>
    <cellStyle name="Entrada 2 3 12" xfId="579"/>
    <cellStyle name="Entrada 2 3 12 2" xfId="580"/>
    <cellStyle name="Entrada 2 3 12 3" xfId="581"/>
    <cellStyle name="Entrada 2 3 2" xfId="582"/>
    <cellStyle name="Entrada 2 3 2 2" xfId="583"/>
    <cellStyle name="Entrada 2 3 3" xfId="584"/>
    <cellStyle name="Entrada 2 3 3 2" xfId="585"/>
    <cellStyle name="Entrada 2 3 3 3" xfId="586"/>
    <cellStyle name="Entrada 2 3 4" xfId="587"/>
    <cellStyle name="Entrada 2 3 4 2" xfId="588"/>
    <cellStyle name="Entrada 2 3 4 3" xfId="589"/>
    <cellStyle name="Entrada 2 3 5" xfId="590"/>
    <cellStyle name="Entrada 2 3 5 2" xfId="591"/>
    <cellStyle name="Entrada 2 3 5 3" xfId="592"/>
    <cellStyle name="Entrada 2 3 6" xfId="593"/>
    <cellStyle name="Entrada 2 3 6 2" xfId="594"/>
    <cellStyle name="Entrada 2 3 6 3" xfId="595"/>
    <cellStyle name="Entrada 2 3 7" xfId="596"/>
    <cellStyle name="Entrada 2 3 7 2" xfId="597"/>
    <cellStyle name="Entrada 2 3 7 3" xfId="598"/>
    <cellStyle name="Entrada 2 3 8" xfId="599"/>
    <cellStyle name="Entrada 2 3 8 2" xfId="600"/>
    <cellStyle name="Entrada 2 3 8 3" xfId="601"/>
    <cellStyle name="Entrada 2 3 9" xfId="602"/>
    <cellStyle name="Entrada 2 3 9 2" xfId="603"/>
    <cellStyle name="Entrada 2 3 9 3" xfId="604"/>
    <cellStyle name="Entrada 2 4" xfId="605"/>
    <cellStyle name="Entrada 2 4 10" xfId="606"/>
    <cellStyle name="Entrada 2 4 10 2" xfId="607"/>
    <cellStyle name="Entrada 2 4 10 3" xfId="608"/>
    <cellStyle name="Entrada 2 4 11" xfId="609"/>
    <cellStyle name="Entrada 2 4 11 2" xfId="610"/>
    <cellStyle name="Entrada 2 4 11 3" xfId="611"/>
    <cellStyle name="Entrada 2 4 12" xfId="612"/>
    <cellStyle name="Entrada 2 4 12 2" xfId="613"/>
    <cellStyle name="Entrada 2 4 12 3" xfId="614"/>
    <cellStyle name="Entrada 2 4 2" xfId="615"/>
    <cellStyle name="Entrada 2 4 2 2" xfId="616"/>
    <cellStyle name="Entrada 2 4 3" xfId="617"/>
    <cellStyle name="Entrada 2 4 3 2" xfId="618"/>
    <cellStyle name="Entrada 2 4 3 3" xfId="619"/>
    <cellStyle name="Entrada 2 4 4" xfId="620"/>
    <cellStyle name="Entrada 2 4 4 2" xfId="621"/>
    <cellStyle name="Entrada 2 4 4 3" xfId="622"/>
    <cellStyle name="Entrada 2 4 5" xfId="623"/>
    <cellStyle name="Entrada 2 4 5 2" xfId="624"/>
    <cellStyle name="Entrada 2 4 5 3" xfId="625"/>
    <cellStyle name="Entrada 2 4 6" xfId="626"/>
    <cellStyle name="Entrada 2 4 6 2" xfId="627"/>
    <cellStyle name="Entrada 2 4 6 3" xfId="628"/>
    <cellStyle name="Entrada 2 4 7" xfId="629"/>
    <cellStyle name="Entrada 2 4 7 2" xfId="630"/>
    <cellStyle name="Entrada 2 4 7 3" xfId="631"/>
    <cellStyle name="Entrada 2 4 8" xfId="632"/>
    <cellStyle name="Entrada 2 4 8 2" xfId="633"/>
    <cellStyle name="Entrada 2 4 8 3" xfId="634"/>
    <cellStyle name="Entrada 2 4 9" xfId="635"/>
    <cellStyle name="Entrada 2 4 9 2" xfId="636"/>
    <cellStyle name="Entrada 2 4 9 3" xfId="637"/>
    <cellStyle name="Entrada 2 5" xfId="638"/>
    <cellStyle name="Entrada 2 5 2" xfId="639"/>
    <cellStyle name="Entrada 2 6" xfId="640"/>
    <cellStyle name="Entrada 2 6 2" xfId="641"/>
    <cellStyle name="Entrada 2 6 3" xfId="642"/>
    <cellStyle name="Entrada 2 7" xfId="643"/>
    <cellStyle name="Entrada 2 7 2" xfId="644"/>
    <cellStyle name="Entrada 2 7 3" xfId="645"/>
    <cellStyle name="Entrada 2 8" xfId="646"/>
    <cellStyle name="Entrada 2 8 2" xfId="647"/>
    <cellStyle name="Entrada 2 8 3" xfId="648"/>
    <cellStyle name="Entrada 2 9" xfId="649"/>
    <cellStyle name="Entrada 2 9 2" xfId="650"/>
    <cellStyle name="Entrada 2 9 3" xfId="651"/>
    <cellStyle name="Entrada 3" xfId="652"/>
    <cellStyle name="Entrada 3 2" xfId="653"/>
    <cellStyle name="Entrada 3 3" xfId="654"/>
    <cellStyle name="Excel Built-in Normal" xfId="655"/>
    <cellStyle name="Explanatory Text" xfId="656"/>
    <cellStyle name="Fixo" xfId="657"/>
    <cellStyle name="Good" xfId="658"/>
    <cellStyle name="Heading" xfId="659"/>
    <cellStyle name="Heading 1" xfId="660"/>
    <cellStyle name="Heading 2" xfId="661"/>
    <cellStyle name="Heading 3" xfId="662"/>
    <cellStyle name="Heading 4" xfId="663"/>
    <cellStyle name="Heading1" xfId="664"/>
    <cellStyle name="Hiperlink 2" xfId="665"/>
    <cellStyle name="Hyperlink 2" xfId="666"/>
    <cellStyle name="Incorreto 2" xfId="667"/>
    <cellStyle name="Incorreto 3" xfId="668"/>
    <cellStyle name="Input" xfId="669"/>
    <cellStyle name="Input 2" xfId="670"/>
    <cellStyle name="Input 3" xfId="671"/>
    <cellStyle name="Linked Cell" xfId="672"/>
    <cellStyle name="Moeda 2" xfId="673"/>
    <cellStyle name="Moeda 2 2" xfId="674"/>
    <cellStyle name="Moeda 2 3" xfId="675"/>
    <cellStyle name="Moeda 2 4" xfId="676"/>
    <cellStyle name="Moeda 3" xfId="677"/>
    <cellStyle name="Moeda 3 2" xfId="678"/>
    <cellStyle name="Moeda 3 2 2" xfId="679"/>
    <cellStyle name="Moeda 3 3" xfId="680"/>
    <cellStyle name="Moeda 4" xfId="681"/>
    <cellStyle name="Moeda 4 2" xfId="682"/>
    <cellStyle name="Moeda 5" xfId="683"/>
    <cellStyle name="Moeda 6" xfId="684"/>
    <cellStyle name="Moeda 7" xfId="685"/>
    <cellStyle name="Moeda 7 2" xfId="686"/>
    <cellStyle name="Moeda 8" xfId="687"/>
    <cellStyle name="Moeda 9" xfId="688"/>
    <cellStyle name="Neutra 2" xfId="689"/>
    <cellStyle name="Neutra 3" xfId="690"/>
    <cellStyle name="Neutral" xfId="691"/>
    <cellStyle name="Normal" xfId="0" builtinId="0"/>
    <cellStyle name="Normal 10" xfId="692"/>
    <cellStyle name="Normal 11" xfId="693"/>
    <cellStyle name="Normal 12" xfId="694"/>
    <cellStyle name="Normal 13" xfId="695"/>
    <cellStyle name="Normal 14" xfId="696"/>
    <cellStyle name="Normal 15" xfId="697"/>
    <cellStyle name="Normal 16" xfId="698"/>
    <cellStyle name="Normal 17" xfId="699"/>
    <cellStyle name="Normal 18" xfId="700"/>
    <cellStyle name="Normal 19" xfId="701"/>
    <cellStyle name="Normal 2" xfId="4"/>
    <cellStyle name="Normal 2 10" xfId="702"/>
    <cellStyle name="Normal 2 11" xfId="703"/>
    <cellStyle name="Normal 2 12" xfId="704"/>
    <cellStyle name="Normal 2 13" xfId="705"/>
    <cellStyle name="Normal 2 14" xfId="706"/>
    <cellStyle name="Normal 2 15" xfId="707"/>
    <cellStyle name="Normal 2 16" xfId="708"/>
    <cellStyle name="Normal 2 17" xfId="709"/>
    <cellStyle name="Normal 2 18" xfId="710"/>
    <cellStyle name="Normal 2 19" xfId="711"/>
    <cellStyle name="Normal 2 2" xfId="5"/>
    <cellStyle name="Normal 2 20" xfId="712"/>
    <cellStyle name="Normal 2 21" xfId="713"/>
    <cellStyle name="Normal 2 22" xfId="714"/>
    <cellStyle name="Normal 2 3" xfId="715"/>
    <cellStyle name="Normal 2 4" xfId="716"/>
    <cellStyle name="Normal 2 5" xfId="717"/>
    <cellStyle name="Normal 2 6" xfId="718"/>
    <cellStyle name="Normal 2 7" xfId="719"/>
    <cellStyle name="Normal 2 8" xfId="720"/>
    <cellStyle name="Normal 2 9" xfId="721"/>
    <cellStyle name="Normal 20" xfId="722"/>
    <cellStyle name="Normal 21" xfId="723"/>
    <cellStyle name="Normal 22" xfId="724"/>
    <cellStyle name="Normal 23" xfId="725"/>
    <cellStyle name="Normal 24" xfId="726"/>
    <cellStyle name="Normal 25" xfId="727"/>
    <cellStyle name="Normal 26" xfId="728"/>
    <cellStyle name="Normal 27" xfId="729"/>
    <cellStyle name="Normal 28" xfId="730"/>
    <cellStyle name="Normal 29" xfId="731"/>
    <cellStyle name="Normal 3" xfId="732"/>
    <cellStyle name="Normal 3 2" xfId="733"/>
    <cellStyle name="Normal 3 3" xfId="734"/>
    <cellStyle name="Normal 3 3 2" xfId="735"/>
    <cellStyle name="Normal 3 4" xfId="736"/>
    <cellStyle name="Normal 3 5" xfId="737"/>
    <cellStyle name="Normal 3 6" xfId="738"/>
    <cellStyle name="Normal 30" xfId="739"/>
    <cellStyle name="Normal 31" xfId="740"/>
    <cellStyle name="Normal 32" xfId="741"/>
    <cellStyle name="Normal 33" xfId="742"/>
    <cellStyle name="Normal 34" xfId="743"/>
    <cellStyle name="Normal 35" xfId="744"/>
    <cellStyle name="Normal 36" xfId="745"/>
    <cellStyle name="Normal 37" xfId="746"/>
    <cellStyle name="Normal 38" xfId="747"/>
    <cellStyle name="Normal 39" xfId="748"/>
    <cellStyle name="Normal 4" xfId="749"/>
    <cellStyle name="Normal 4 2" xfId="750"/>
    <cellStyle name="Normal 40" xfId="751"/>
    <cellStyle name="Normal 41" xfId="752"/>
    <cellStyle name="Normal 42" xfId="753"/>
    <cellStyle name="Normal 43" xfId="754"/>
    <cellStyle name="Normal 44" xfId="755"/>
    <cellStyle name="Normal 45" xfId="756"/>
    <cellStyle name="Normal 46" xfId="757"/>
    <cellStyle name="Normal 47" xfId="758"/>
    <cellStyle name="Normal 48" xfId="759"/>
    <cellStyle name="Normal 49" xfId="760"/>
    <cellStyle name="Normal 5" xfId="761"/>
    <cellStyle name="Normal 6" xfId="762"/>
    <cellStyle name="Normal 6 2" xfId="763"/>
    <cellStyle name="Normal 6 3" xfId="764"/>
    <cellStyle name="Normal 7" xfId="765"/>
    <cellStyle name="Normal 7 2" xfId="766"/>
    <cellStyle name="Normal 8" xfId="767"/>
    <cellStyle name="Normal 9" xfId="768"/>
    <cellStyle name="Nota 2" xfId="769"/>
    <cellStyle name="Nota 2 10" xfId="770"/>
    <cellStyle name="Nota 2 10 2" xfId="771"/>
    <cellStyle name="Nota 2 10 3" xfId="772"/>
    <cellStyle name="Nota 2 11" xfId="773"/>
    <cellStyle name="Nota 2 11 2" xfId="774"/>
    <cellStyle name="Nota 2 11 3" xfId="775"/>
    <cellStyle name="Nota 2 12" xfId="776"/>
    <cellStyle name="Nota 2 12 2" xfId="777"/>
    <cellStyle name="Nota 2 12 3" xfId="778"/>
    <cellStyle name="Nota 2 13" xfId="779"/>
    <cellStyle name="Nota 2 13 2" xfId="780"/>
    <cellStyle name="Nota 2 13 3" xfId="781"/>
    <cellStyle name="Nota 2 14" xfId="782"/>
    <cellStyle name="Nota 2 14 2" xfId="783"/>
    <cellStyle name="Nota 2 14 3" xfId="784"/>
    <cellStyle name="Nota 2 15" xfId="785"/>
    <cellStyle name="Nota 2 15 2" xfId="786"/>
    <cellStyle name="Nota 2 15 3" xfId="787"/>
    <cellStyle name="Nota 2 16" xfId="788"/>
    <cellStyle name="Nota 2 16 2" xfId="789"/>
    <cellStyle name="Nota 2 16 3" xfId="790"/>
    <cellStyle name="Nota 2 2" xfId="791"/>
    <cellStyle name="Nota 2 2 10" xfId="792"/>
    <cellStyle name="Nota 2 2 10 2" xfId="793"/>
    <cellStyle name="Nota 2 2 10 3" xfId="794"/>
    <cellStyle name="Nota 2 2 11" xfId="795"/>
    <cellStyle name="Nota 2 2 11 2" xfId="796"/>
    <cellStyle name="Nota 2 2 11 3" xfId="797"/>
    <cellStyle name="Nota 2 2 12" xfId="798"/>
    <cellStyle name="Nota 2 2 12 2" xfId="799"/>
    <cellStyle name="Nota 2 2 12 3" xfId="800"/>
    <cellStyle name="Nota 2 2 2" xfId="801"/>
    <cellStyle name="Nota 2 2 3" xfId="802"/>
    <cellStyle name="Nota 2 2 3 2" xfId="803"/>
    <cellStyle name="Nota 2 2 3 3" xfId="804"/>
    <cellStyle name="Nota 2 2 4" xfId="805"/>
    <cellStyle name="Nota 2 2 4 2" xfId="806"/>
    <cellStyle name="Nota 2 2 4 3" xfId="807"/>
    <cellStyle name="Nota 2 2 5" xfId="808"/>
    <cellStyle name="Nota 2 2 5 2" xfId="809"/>
    <cellStyle name="Nota 2 2 5 3" xfId="810"/>
    <cellStyle name="Nota 2 2 6" xfId="811"/>
    <cellStyle name="Nota 2 2 6 2" xfId="812"/>
    <cellStyle name="Nota 2 2 6 3" xfId="813"/>
    <cellStyle name="Nota 2 2 7" xfId="814"/>
    <cellStyle name="Nota 2 2 7 2" xfId="815"/>
    <cellStyle name="Nota 2 2 7 3" xfId="816"/>
    <cellStyle name="Nota 2 2 8" xfId="817"/>
    <cellStyle name="Nota 2 2 8 2" xfId="818"/>
    <cellStyle name="Nota 2 2 8 3" xfId="819"/>
    <cellStyle name="Nota 2 2 9" xfId="820"/>
    <cellStyle name="Nota 2 2 9 2" xfId="821"/>
    <cellStyle name="Nota 2 2 9 3" xfId="822"/>
    <cellStyle name="Nota 2 3" xfId="823"/>
    <cellStyle name="Nota 2 3 10" xfId="824"/>
    <cellStyle name="Nota 2 3 10 2" xfId="825"/>
    <cellStyle name="Nota 2 3 10 3" xfId="826"/>
    <cellStyle name="Nota 2 3 11" xfId="827"/>
    <cellStyle name="Nota 2 3 11 2" xfId="828"/>
    <cellStyle name="Nota 2 3 11 3" xfId="829"/>
    <cellStyle name="Nota 2 3 12" xfId="830"/>
    <cellStyle name="Nota 2 3 12 2" xfId="831"/>
    <cellStyle name="Nota 2 3 12 3" xfId="832"/>
    <cellStyle name="Nota 2 3 2" xfId="833"/>
    <cellStyle name="Nota 2 3 3" xfId="834"/>
    <cellStyle name="Nota 2 3 3 2" xfId="835"/>
    <cellStyle name="Nota 2 3 3 3" xfId="836"/>
    <cellStyle name="Nota 2 3 4" xfId="837"/>
    <cellStyle name="Nota 2 3 4 2" xfId="838"/>
    <cellStyle name="Nota 2 3 4 3" xfId="839"/>
    <cellStyle name="Nota 2 3 5" xfId="840"/>
    <cellStyle name="Nota 2 3 5 2" xfId="841"/>
    <cellStyle name="Nota 2 3 5 3" xfId="842"/>
    <cellStyle name="Nota 2 3 6" xfId="843"/>
    <cellStyle name="Nota 2 3 6 2" xfId="844"/>
    <cellStyle name="Nota 2 3 6 3" xfId="845"/>
    <cellStyle name="Nota 2 3 7" xfId="846"/>
    <cellStyle name="Nota 2 3 7 2" xfId="847"/>
    <cellStyle name="Nota 2 3 7 3" xfId="848"/>
    <cellStyle name="Nota 2 3 8" xfId="849"/>
    <cellStyle name="Nota 2 3 8 2" xfId="850"/>
    <cellStyle name="Nota 2 3 8 3" xfId="851"/>
    <cellStyle name="Nota 2 3 9" xfId="852"/>
    <cellStyle name="Nota 2 3 9 2" xfId="853"/>
    <cellStyle name="Nota 2 3 9 3" xfId="854"/>
    <cellStyle name="Nota 2 4" xfId="855"/>
    <cellStyle name="Nota 2 4 10" xfId="856"/>
    <cellStyle name="Nota 2 4 10 2" xfId="857"/>
    <cellStyle name="Nota 2 4 10 3" xfId="858"/>
    <cellStyle name="Nota 2 4 11" xfId="859"/>
    <cellStyle name="Nota 2 4 11 2" xfId="860"/>
    <cellStyle name="Nota 2 4 11 3" xfId="861"/>
    <cellStyle name="Nota 2 4 12" xfId="862"/>
    <cellStyle name="Nota 2 4 12 2" xfId="863"/>
    <cellStyle name="Nota 2 4 12 3" xfId="864"/>
    <cellStyle name="Nota 2 4 2" xfId="865"/>
    <cellStyle name="Nota 2 4 3" xfId="866"/>
    <cellStyle name="Nota 2 4 3 2" xfId="867"/>
    <cellStyle name="Nota 2 4 3 3" xfId="868"/>
    <cellStyle name="Nota 2 4 4" xfId="869"/>
    <cellStyle name="Nota 2 4 4 2" xfId="870"/>
    <cellStyle name="Nota 2 4 4 3" xfId="871"/>
    <cellStyle name="Nota 2 4 5" xfId="872"/>
    <cellStyle name="Nota 2 4 5 2" xfId="873"/>
    <cellStyle name="Nota 2 4 5 3" xfId="874"/>
    <cellStyle name="Nota 2 4 6" xfId="875"/>
    <cellStyle name="Nota 2 4 6 2" xfId="876"/>
    <cellStyle name="Nota 2 4 6 3" xfId="877"/>
    <cellStyle name="Nota 2 4 7" xfId="878"/>
    <cellStyle name="Nota 2 4 7 2" xfId="879"/>
    <cellStyle name="Nota 2 4 7 3" xfId="880"/>
    <cellStyle name="Nota 2 4 8" xfId="881"/>
    <cellStyle name="Nota 2 4 8 2" xfId="882"/>
    <cellStyle name="Nota 2 4 8 3" xfId="883"/>
    <cellStyle name="Nota 2 4 9" xfId="884"/>
    <cellStyle name="Nota 2 4 9 2" xfId="885"/>
    <cellStyle name="Nota 2 4 9 3" xfId="886"/>
    <cellStyle name="Nota 2 5" xfId="887"/>
    <cellStyle name="Nota 2 5 2" xfId="888"/>
    <cellStyle name="Nota 2 6" xfId="889"/>
    <cellStyle name="Nota 2 7" xfId="890"/>
    <cellStyle name="Nota 2 7 2" xfId="891"/>
    <cellStyle name="Nota 2 7 3" xfId="892"/>
    <cellStyle name="Nota 2 8" xfId="893"/>
    <cellStyle name="Nota 2 8 2" xfId="894"/>
    <cellStyle name="Nota 2 8 3" xfId="895"/>
    <cellStyle name="Nota 2 9" xfId="896"/>
    <cellStyle name="Nota 2 9 2" xfId="897"/>
    <cellStyle name="Nota 2 9 3" xfId="898"/>
    <cellStyle name="Nota 3" xfId="899"/>
    <cellStyle name="Note" xfId="900"/>
    <cellStyle name="Output" xfId="901"/>
    <cellStyle name="Output 2" xfId="902"/>
    <cellStyle name="Output 2 2" xfId="903"/>
    <cellStyle name="Output 2 3" xfId="904"/>
    <cellStyle name="Output 3" xfId="905"/>
    <cellStyle name="Output 4" xfId="906"/>
    <cellStyle name="Percentual" xfId="907"/>
    <cellStyle name="Ponto" xfId="908"/>
    <cellStyle name="Porcentagem" xfId="2" builtinId="5"/>
    <cellStyle name="Porcentagem 2" xfId="6"/>
    <cellStyle name="Porcentagem 2 2" xfId="909"/>
    <cellStyle name="Porcentagem 3" xfId="910"/>
    <cellStyle name="Porcentagem 3 2" xfId="911"/>
    <cellStyle name="Porcentagem 3 2 2" xfId="912"/>
    <cellStyle name="Porcentagem 3 3" xfId="913"/>
    <cellStyle name="Porcentagem 4" xfId="914"/>
    <cellStyle name="Porcentagem 5" xfId="915"/>
    <cellStyle name="Porcentagem 6" xfId="916"/>
    <cellStyle name="Porcentagem 7" xfId="917"/>
    <cellStyle name="Result" xfId="918"/>
    <cellStyle name="Result2" xfId="919"/>
    <cellStyle name="Saída 2" xfId="920"/>
    <cellStyle name="Saída 2 10" xfId="921"/>
    <cellStyle name="Saída 2 10 2" xfId="922"/>
    <cellStyle name="Saída 2 10 3" xfId="923"/>
    <cellStyle name="Saída 2 11" xfId="924"/>
    <cellStyle name="Saída 2 11 2" xfId="925"/>
    <cellStyle name="Saída 2 11 3" xfId="926"/>
    <cellStyle name="Saída 2 12" xfId="927"/>
    <cellStyle name="Saída 2 12 2" xfId="928"/>
    <cellStyle name="Saída 2 12 3" xfId="929"/>
    <cellStyle name="Saída 2 13" xfId="930"/>
    <cellStyle name="Saída 2 13 2" xfId="931"/>
    <cellStyle name="Saída 2 13 3" xfId="932"/>
    <cellStyle name="Saída 2 14" xfId="933"/>
    <cellStyle name="Saída 2 14 2" xfId="934"/>
    <cellStyle name="Saída 2 14 3" xfId="935"/>
    <cellStyle name="Saída 2 15" xfId="936"/>
    <cellStyle name="Saída 2 15 2" xfId="937"/>
    <cellStyle name="Saída 2 15 3" xfId="938"/>
    <cellStyle name="Saída 2 16" xfId="939"/>
    <cellStyle name="Saída 2 16 2" xfId="940"/>
    <cellStyle name="Saída 2 16 3" xfId="941"/>
    <cellStyle name="Saída 2 2" xfId="942"/>
    <cellStyle name="Saída 2 2 10" xfId="943"/>
    <cellStyle name="Saída 2 2 10 2" xfId="944"/>
    <cellStyle name="Saída 2 2 10 3" xfId="945"/>
    <cellStyle name="Saída 2 2 11" xfId="946"/>
    <cellStyle name="Saída 2 2 11 2" xfId="947"/>
    <cellStyle name="Saída 2 2 11 3" xfId="948"/>
    <cellStyle name="Saída 2 2 12" xfId="949"/>
    <cellStyle name="Saída 2 2 12 2" xfId="950"/>
    <cellStyle name="Saída 2 2 12 3" xfId="951"/>
    <cellStyle name="Saída 2 2 2" xfId="952"/>
    <cellStyle name="Saída 2 2 2 2" xfId="953"/>
    <cellStyle name="Saída 2 2 3" xfId="954"/>
    <cellStyle name="Saída 2 2 3 2" xfId="955"/>
    <cellStyle name="Saída 2 2 3 3" xfId="956"/>
    <cellStyle name="Saída 2 2 4" xfId="957"/>
    <cellStyle name="Saída 2 2 4 2" xfId="958"/>
    <cellStyle name="Saída 2 2 4 3" xfId="959"/>
    <cellStyle name="Saída 2 2 5" xfId="960"/>
    <cellStyle name="Saída 2 2 5 2" xfId="961"/>
    <cellStyle name="Saída 2 2 5 3" xfId="962"/>
    <cellStyle name="Saída 2 2 6" xfId="963"/>
    <cellStyle name="Saída 2 2 6 2" xfId="964"/>
    <cellStyle name="Saída 2 2 6 3" xfId="965"/>
    <cellStyle name="Saída 2 2 7" xfId="966"/>
    <cellStyle name="Saída 2 2 7 2" xfId="967"/>
    <cellStyle name="Saída 2 2 7 3" xfId="968"/>
    <cellStyle name="Saída 2 2 8" xfId="969"/>
    <cellStyle name="Saída 2 2 8 2" xfId="970"/>
    <cellStyle name="Saída 2 2 8 3" xfId="971"/>
    <cellStyle name="Saída 2 2 9" xfId="972"/>
    <cellStyle name="Saída 2 2 9 2" xfId="973"/>
    <cellStyle name="Saída 2 2 9 3" xfId="974"/>
    <cellStyle name="Saída 2 3" xfId="975"/>
    <cellStyle name="Saída 2 3 10" xfId="976"/>
    <cellStyle name="Saída 2 3 10 2" xfId="977"/>
    <cellStyle name="Saída 2 3 10 3" xfId="978"/>
    <cellStyle name="Saída 2 3 11" xfId="979"/>
    <cellStyle name="Saída 2 3 11 2" xfId="980"/>
    <cellStyle name="Saída 2 3 11 3" xfId="981"/>
    <cellStyle name="Saída 2 3 12" xfId="982"/>
    <cellStyle name="Saída 2 3 12 2" xfId="983"/>
    <cellStyle name="Saída 2 3 12 3" xfId="984"/>
    <cellStyle name="Saída 2 3 2" xfId="985"/>
    <cellStyle name="Saída 2 3 2 2" xfId="986"/>
    <cellStyle name="Saída 2 3 3" xfId="987"/>
    <cellStyle name="Saída 2 3 3 2" xfId="988"/>
    <cellStyle name="Saída 2 3 3 3" xfId="989"/>
    <cellStyle name="Saída 2 3 4" xfId="990"/>
    <cellStyle name="Saída 2 3 4 2" xfId="991"/>
    <cellStyle name="Saída 2 3 4 3" xfId="992"/>
    <cellStyle name="Saída 2 3 5" xfId="993"/>
    <cellStyle name="Saída 2 3 5 2" xfId="994"/>
    <cellStyle name="Saída 2 3 5 3" xfId="995"/>
    <cellStyle name="Saída 2 3 6" xfId="996"/>
    <cellStyle name="Saída 2 3 6 2" xfId="997"/>
    <cellStyle name="Saída 2 3 6 3" xfId="998"/>
    <cellStyle name="Saída 2 3 7" xfId="999"/>
    <cellStyle name="Saída 2 3 7 2" xfId="1000"/>
    <cellStyle name="Saída 2 3 7 3" xfId="1001"/>
    <cellStyle name="Saída 2 3 8" xfId="1002"/>
    <cellStyle name="Saída 2 3 8 2" xfId="1003"/>
    <cellStyle name="Saída 2 3 8 3" xfId="1004"/>
    <cellStyle name="Saída 2 3 9" xfId="1005"/>
    <cellStyle name="Saída 2 3 9 2" xfId="1006"/>
    <cellStyle name="Saída 2 3 9 3" xfId="1007"/>
    <cellStyle name="Saída 2 4" xfId="1008"/>
    <cellStyle name="Saída 2 4 10" xfId="1009"/>
    <cellStyle name="Saída 2 4 10 2" xfId="1010"/>
    <cellStyle name="Saída 2 4 10 3" xfId="1011"/>
    <cellStyle name="Saída 2 4 11" xfId="1012"/>
    <cellStyle name="Saída 2 4 11 2" xfId="1013"/>
    <cellStyle name="Saída 2 4 11 3" xfId="1014"/>
    <cellStyle name="Saída 2 4 12" xfId="1015"/>
    <cellStyle name="Saída 2 4 12 2" xfId="1016"/>
    <cellStyle name="Saída 2 4 12 3" xfId="1017"/>
    <cellStyle name="Saída 2 4 2" xfId="1018"/>
    <cellStyle name="Saída 2 4 2 2" xfId="1019"/>
    <cellStyle name="Saída 2 4 3" xfId="1020"/>
    <cellStyle name="Saída 2 4 3 2" xfId="1021"/>
    <cellStyle name="Saída 2 4 3 3" xfId="1022"/>
    <cellStyle name="Saída 2 4 4" xfId="1023"/>
    <cellStyle name="Saída 2 4 4 2" xfId="1024"/>
    <cellStyle name="Saída 2 4 4 3" xfId="1025"/>
    <cellStyle name="Saída 2 4 5" xfId="1026"/>
    <cellStyle name="Saída 2 4 5 2" xfId="1027"/>
    <cellStyle name="Saída 2 4 5 3" xfId="1028"/>
    <cellStyle name="Saída 2 4 6" xfId="1029"/>
    <cellStyle name="Saída 2 4 6 2" xfId="1030"/>
    <cellStyle name="Saída 2 4 6 3" xfId="1031"/>
    <cellStyle name="Saída 2 4 7" xfId="1032"/>
    <cellStyle name="Saída 2 4 7 2" xfId="1033"/>
    <cellStyle name="Saída 2 4 7 3" xfId="1034"/>
    <cellStyle name="Saída 2 4 8" xfId="1035"/>
    <cellStyle name="Saída 2 4 8 2" xfId="1036"/>
    <cellStyle name="Saída 2 4 8 3" xfId="1037"/>
    <cellStyle name="Saída 2 4 9" xfId="1038"/>
    <cellStyle name="Saída 2 4 9 2" xfId="1039"/>
    <cellStyle name="Saída 2 4 9 3" xfId="1040"/>
    <cellStyle name="Saída 2 5" xfId="1041"/>
    <cellStyle name="Saída 2 5 2" xfId="1042"/>
    <cellStyle name="Saída 2 5 2 2" xfId="1043"/>
    <cellStyle name="Saída 2 5 3" xfId="1044"/>
    <cellStyle name="Saída 2 6" xfId="1045"/>
    <cellStyle name="Saída 2 6 2" xfId="1046"/>
    <cellStyle name="Saída 2 7" xfId="1047"/>
    <cellStyle name="Saída 2 7 2" xfId="1048"/>
    <cellStyle name="Saída 2 7 3" xfId="1049"/>
    <cellStyle name="Saída 2 8" xfId="1050"/>
    <cellStyle name="Saída 2 8 2" xfId="1051"/>
    <cellStyle name="Saída 2 8 3" xfId="1052"/>
    <cellStyle name="Saída 2 9" xfId="1053"/>
    <cellStyle name="Saída 2 9 2" xfId="1054"/>
    <cellStyle name="Saída 2 9 3" xfId="1055"/>
    <cellStyle name="Saída 3" xfId="1056"/>
    <cellStyle name="Saída 3 10" xfId="1057"/>
    <cellStyle name="Saída 3 10 2" xfId="1058"/>
    <cellStyle name="Saída 3 10 3" xfId="1059"/>
    <cellStyle name="Saída 3 11" xfId="1060"/>
    <cellStyle name="Saída 3 11 2" xfId="1061"/>
    <cellStyle name="Saída 3 11 3" xfId="1062"/>
    <cellStyle name="Saída 3 12" xfId="1063"/>
    <cellStyle name="Saída 3 12 2" xfId="1064"/>
    <cellStyle name="Saída 3 12 3" xfId="1065"/>
    <cellStyle name="Saída 3 13" xfId="1066"/>
    <cellStyle name="Saída 3 13 2" xfId="1067"/>
    <cellStyle name="Saída 3 13 3" xfId="1068"/>
    <cellStyle name="Saída 3 14" xfId="1069"/>
    <cellStyle name="Saída 3 14 2" xfId="1070"/>
    <cellStyle name="Saída 3 14 3" xfId="1071"/>
    <cellStyle name="Saída 3 15" xfId="1072"/>
    <cellStyle name="Saída 3 15 2" xfId="1073"/>
    <cellStyle name="Saída 3 15 3" xfId="1074"/>
    <cellStyle name="Saída 3 2" xfId="1075"/>
    <cellStyle name="Saída 3 2 10" xfId="1076"/>
    <cellStyle name="Saída 3 2 10 2" xfId="1077"/>
    <cellStyle name="Saída 3 2 10 3" xfId="1078"/>
    <cellStyle name="Saída 3 2 11" xfId="1079"/>
    <cellStyle name="Saída 3 2 11 2" xfId="1080"/>
    <cellStyle name="Saída 3 2 11 3" xfId="1081"/>
    <cellStyle name="Saída 3 2 12" xfId="1082"/>
    <cellStyle name="Saída 3 2 12 2" xfId="1083"/>
    <cellStyle name="Saída 3 2 12 3" xfId="1084"/>
    <cellStyle name="Saída 3 2 2" xfId="1085"/>
    <cellStyle name="Saída 3 2 2 2" xfId="1086"/>
    <cellStyle name="Saída 3 2 3" xfId="1087"/>
    <cellStyle name="Saída 3 2 3 2" xfId="1088"/>
    <cellStyle name="Saída 3 2 3 3" xfId="1089"/>
    <cellStyle name="Saída 3 2 4" xfId="1090"/>
    <cellStyle name="Saída 3 2 4 2" xfId="1091"/>
    <cellStyle name="Saída 3 2 4 3" xfId="1092"/>
    <cellStyle name="Saída 3 2 5" xfId="1093"/>
    <cellStyle name="Saída 3 2 5 2" xfId="1094"/>
    <cellStyle name="Saída 3 2 5 3" xfId="1095"/>
    <cellStyle name="Saída 3 2 6" xfId="1096"/>
    <cellStyle name="Saída 3 2 6 2" xfId="1097"/>
    <cellStyle name="Saída 3 2 6 3" xfId="1098"/>
    <cellStyle name="Saída 3 2 7" xfId="1099"/>
    <cellStyle name="Saída 3 2 7 2" xfId="1100"/>
    <cellStyle name="Saída 3 2 7 3" xfId="1101"/>
    <cellStyle name="Saída 3 2 8" xfId="1102"/>
    <cellStyle name="Saída 3 2 8 2" xfId="1103"/>
    <cellStyle name="Saída 3 2 8 3" xfId="1104"/>
    <cellStyle name="Saída 3 2 9" xfId="1105"/>
    <cellStyle name="Saída 3 2 9 2" xfId="1106"/>
    <cellStyle name="Saída 3 2 9 3" xfId="1107"/>
    <cellStyle name="Saída 3 3" xfId="1108"/>
    <cellStyle name="Saída 3 3 10" xfId="1109"/>
    <cellStyle name="Saída 3 3 10 2" xfId="1110"/>
    <cellStyle name="Saída 3 3 10 3" xfId="1111"/>
    <cellStyle name="Saída 3 3 11" xfId="1112"/>
    <cellStyle name="Saída 3 3 11 2" xfId="1113"/>
    <cellStyle name="Saída 3 3 11 3" xfId="1114"/>
    <cellStyle name="Saída 3 3 12" xfId="1115"/>
    <cellStyle name="Saída 3 3 12 2" xfId="1116"/>
    <cellStyle name="Saída 3 3 12 3" xfId="1117"/>
    <cellStyle name="Saída 3 3 2" xfId="1118"/>
    <cellStyle name="Saída 3 3 2 2" xfId="1119"/>
    <cellStyle name="Saída 3 3 3" xfId="1120"/>
    <cellStyle name="Saída 3 3 3 2" xfId="1121"/>
    <cellStyle name="Saída 3 3 3 3" xfId="1122"/>
    <cellStyle name="Saída 3 3 4" xfId="1123"/>
    <cellStyle name="Saída 3 3 4 2" xfId="1124"/>
    <cellStyle name="Saída 3 3 4 3" xfId="1125"/>
    <cellStyle name="Saída 3 3 5" xfId="1126"/>
    <cellStyle name="Saída 3 3 5 2" xfId="1127"/>
    <cellStyle name="Saída 3 3 5 3" xfId="1128"/>
    <cellStyle name="Saída 3 3 6" xfId="1129"/>
    <cellStyle name="Saída 3 3 6 2" xfId="1130"/>
    <cellStyle name="Saída 3 3 6 3" xfId="1131"/>
    <cellStyle name="Saída 3 3 7" xfId="1132"/>
    <cellStyle name="Saída 3 3 7 2" xfId="1133"/>
    <cellStyle name="Saída 3 3 7 3" xfId="1134"/>
    <cellStyle name="Saída 3 3 8" xfId="1135"/>
    <cellStyle name="Saída 3 3 8 2" xfId="1136"/>
    <cellStyle name="Saída 3 3 8 3" xfId="1137"/>
    <cellStyle name="Saída 3 3 9" xfId="1138"/>
    <cellStyle name="Saída 3 3 9 2" xfId="1139"/>
    <cellStyle name="Saída 3 3 9 3" xfId="1140"/>
    <cellStyle name="Saída 3 4" xfId="1141"/>
    <cellStyle name="Saída 3 4 10" xfId="1142"/>
    <cellStyle name="Saída 3 4 10 2" xfId="1143"/>
    <cellStyle name="Saída 3 4 10 3" xfId="1144"/>
    <cellStyle name="Saída 3 4 11" xfId="1145"/>
    <cellStyle name="Saída 3 4 11 2" xfId="1146"/>
    <cellStyle name="Saída 3 4 11 3" xfId="1147"/>
    <cellStyle name="Saída 3 4 12" xfId="1148"/>
    <cellStyle name="Saída 3 4 12 2" xfId="1149"/>
    <cellStyle name="Saída 3 4 12 3" xfId="1150"/>
    <cellStyle name="Saída 3 4 2" xfId="1151"/>
    <cellStyle name="Saída 3 4 2 2" xfId="1152"/>
    <cellStyle name="Saída 3 4 3" xfId="1153"/>
    <cellStyle name="Saída 3 4 3 2" xfId="1154"/>
    <cellStyle name="Saída 3 4 3 3" xfId="1155"/>
    <cellStyle name="Saída 3 4 4" xfId="1156"/>
    <cellStyle name="Saída 3 4 4 2" xfId="1157"/>
    <cellStyle name="Saída 3 4 4 3" xfId="1158"/>
    <cellStyle name="Saída 3 4 5" xfId="1159"/>
    <cellStyle name="Saída 3 4 5 2" xfId="1160"/>
    <cellStyle name="Saída 3 4 5 3" xfId="1161"/>
    <cellStyle name="Saída 3 4 6" xfId="1162"/>
    <cellStyle name="Saída 3 4 6 2" xfId="1163"/>
    <cellStyle name="Saída 3 4 6 3" xfId="1164"/>
    <cellStyle name="Saída 3 4 7" xfId="1165"/>
    <cellStyle name="Saída 3 4 7 2" xfId="1166"/>
    <cellStyle name="Saída 3 4 7 3" xfId="1167"/>
    <cellStyle name="Saída 3 4 8" xfId="1168"/>
    <cellStyle name="Saída 3 4 8 2" xfId="1169"/>
    <cellStyle name="Saída 3 4 8 3" xfId="1170"/>
    <cellStyle name="Saída 3 4 9" xfId="1171"/>
    <cellStyle name="Saída 3 4 9 2" xfId="1172"/>
    <cellStyle name="Saída 3 4 9 3" xfId="1173"/>
    <cellStyle name="Saída 3 5" xfId="1174"/>
    <cellStyle name="Saída 3 5 2" xfId="1175"/>
    <cellStyle name="Saída 3 6" xfId="1176"/>
    <cellStyle name="Saída 3 6 2" xfId="1177"/>
    <cellStyle name="Saída 3 6 3" xfId="1178"/>
    <cellStyle name="Saída 3 7" xfId="1179"/>
    <cellStyle name="Saída 3 7 2" xfId="1180"/>
    <cellStyle name="Saída 3 7 3" xfId="1181"/>
    <cellStyle name="Saída 3 8" xfId="1182"/>
    <cellStyle name="Saída 3 8 2" xfId="1183"/>
    <cellStyle name="Saída 3 8 3" xfId="1184"/>
    <cellStyle name="Saída 3 9" xfId="1185"/>
    <cellStyle name="Saída 3 9 2" xfId="1186"/>
    <cellStyle name="Saída 3 9 3" xfId="1187"/>
    <cellStyle name="Saída 4" xfId="1188"/>
    <cellStyle name="Saída 4 10" xfId="1189"/>
    <cellStyle name="Saída 4 10 2" xfId="1190"/>
    <cellStyle name="Saída 4 10 3" xfId="1191"/>
    <cellStyle name="Saída 4 11" xfId="1192"/>
    <cellStyle name="Saída 4 11 2" xfId="1193"/>
    <cellStyle name="Saída 4 11 3" xfId="1194"/>
    <cellStyle name="Saída 4 12" xfId="1195"/>
    <cellStyle name="Saída 4 12 2" xfId="1196"/>
    <cellStyle name="Saída 4 12 3" xfId="1197"/>
    <cellStyle name="Saída 4 13" xfId="1198"/>
    <cellStyle name="Saída 4 13 2" xfId="1199"/>
    <cellStyle name="Saída 4 13 3" xfId="1200"/>
    <cellStyle name="Saída 4 14" xfId="1201"/>
    <cellStyle name="Saída 4 14 2" xfId="1202"/>
    <cellStyle name="Saída 4 14 3" xfId="1203"/>
    <cellStyle name="Saída 4 15" xfId="1204"/>
    <cellStyle name="Saída 4 15 2" xfId="1205"/>
    <cellStyle name="Saída 4 15 3" xfId="1206"/>
    <cellStyle name="Saída 4 2" xfId="1207"/>
    <cellStyle name="Saída 4 2 10" xfId="1208"/>
    <cellStyle name="Saída 4 2 10 2" xfId="1209"/>
    <cellStyle name="Saída 4 2 10 3" xfId="1210"/>
    <cellStyle name="Saída 4 2 11" xfId="1211"/>
    <cellStyle name="Saída 4 2 11 2" xfId="1212"/>
    <cellStyle name="Saída 4 2 11 3" xfId="1213"/>
    <cellStyle name="Saída 4 2 12" xfId="1214"/>
    <cellStyle name="Saída 4 2 12 2" xfId="1215"/>
    <cellStyle name="Saída 4 2 12 3" xfId="1216"/>
    <cellStyle name="Saída 4 2 2" xfId="1217"/>
    <cellStyle name="Saída 4 2 2 2" xfId="1218"/>
    <cellStyle name="Saída 4 2 3" xfId="1219"/>
    <cellStyle name="Saída 4 2 3 2" xfId="1220"/>
    <cellStyle name="Saída 4 2 3 3" xfId="1221"/>
    <cellStyle name="Saída 4 2 4" xfId="1222"/>
    <cellStyle name="Saída 4 2 4 2" xfId="1223"/>
    <cellStyle name="Saída 4 2 4 3" xfId="1224"/>
    <cellStyle name="Saída 4 2 5" xfId="1225"/>
    <cellStyle name="Saída 4 2 5 2" xfId="1226"/>
    <cellStyle name="Saída 4 2 5 3" xfId="1227"/>
    <cellStyle name="Saída 4 2 6" xfId="1228"/>
    <cellStyle name="Saída 4 2 6 2" xfId="1229"/>
    <cellStyle name="Saída 4 2 6 3" xfId="1230"/>
    <cellStyle name="Saída 4 2 7" xfId="1231"/>
    <cellStyle name="Saída 4 2 7 2" xfId="1232"/>
    <cellStyle name="Saída 4 2 7 3" xfId="1233"/>
    <cellStyle name="Saída 4 2 8" xfId="1234"/>
    <cellStyle name="Saída 4 2 8 2" xfId="1235"/>
    <cellStyle name="Saída 4 2 8 3" xfId="1236"/>
    <cellStyle name="Saída 4 2 9" xfId="1237"/>
    <cellStyle name="Saída 4 2 9 2" xfId="1238"/>
    <cellStyle name="Saída 4 2 9 3" xfId="1239"/>
    <cellStyle name="Saída 4 3" xfId="1240"/>
    <cellStyle name="Saída 4 3 10" xfId="1241"/>
    <cellStyle name="Saída 4 3 10 2" xfId="1242"/>
    <cellStyle name="Saída 4 3 10 3" xfId="1243"/>
    <cellStyle name="Saída 4 3 11" xfId="1244"/>
    <cellStyle name="Saída 4 3 11 2" xfId="1245"/>
    <cellStyle name="Saída 4 3 11 3" xfId="1246"/>
    <cellStyle name="Saída 4 3 12" xfId="1247"/>
    <cellStyle name="Saída 4 3 12 2" xfId="1248"/>
    <cellStyle name="Saída 4 3 12 3" xfId="1249"/>
    <cellStyle name="Saída 4 3 2" xfId="1250"/>
    <cellStyle name="Saída 4 3 2 2" xfId="1251"/>
    <cellStyle name="Saída 4 3 3" xfId="1252"/>
    <cellStyle name="Saída 4 3 3 2" xfId="1253"/>
    <cellStyle name="Saída 4 3 3 3" xfId="1254"/>
    <cellStyle name="Saída 4 3 4" xfId="1255"/>
    <cellStyle name="Saída 4 3 4 2" xfId="1256"/>
    <cellStyle name="Saída 4 3 4 3" xfId="1257"/>
    <cellStyle name="Saída 4 3 5" xfId="1258"/>
    <cellStyle name="Saída 4 3 5 2" xfId="1259"/>
    <cellStyle name="Saída 4 3 5 3" xfId="1260"/>
    <cellStyle name="Saída 4 3 6" xfId="1261"/>
    <cellStyle name="Saída 4 3 6 2" xfId="1262"/>
    <cellStyle name="Saída 4 3 6 3" xfId="1263"/>
    <cellStyle name="Saída 4 3 7" xfId="1264"/>
    <cellStyle name="Saída 4 3 7 2" xfId="1265"/>
    <cellStyle name="Saída 4 3 7 3" xfId="1266"/>
    <cellStyle name="Saída 4 3 8" xfId="1267"/>
    <cellStyle name="Saída 4 3 8 2" xfId="1268"/>
    <cellStyle name="Saída 4 3 8 3" xfId="1269"/>
    <cellStyle name="Saída 4 3 9" xfId="1270"/>
    <cellStyle name="Saída 4 3 9 2" xfId="1271"/>
    <cellStyle name="Saída 4 3 9 3" xfId="1272"/>
    <cellStyle name="Saída 4 4" xfId="1273"/>
    <cellStyle name="Saída 4 4 10" xfId="1274"/>
    <cellStyle name="Saída 4 4 10 2" xfId="1275"/>
    <cellStyle name="Saída 4 4 10 3" xfId="1276"/>
    <cellStyle name="Saída 4 4 11" xfId="1277"/>
    <cellStyle name="Saída 4 4 11 2" xfId="1278"/>
    <cellStyle name="Saída 4 4 11 3" xfId="1279"/>
    <cellStyle name="Saída 4 4 12" xfId="1280"/>
    <cellStyle name="Saída 4 4 12 2" xfId="1281"/>
    <cellStyle name="Saída 4 4 12 3" xfId="1282"/>
    <cellStyle name="Saída 4 4 2" xfId="1283"/>
    <cellStyle name="Saída 4 4 2 2" xfId="1284"/>
    <cellStyle name="Saída 4 4 3" xfId="1285"/>
    <cellStyle name="Saída 4 4 3 2" xfId="1286"/>
    <cellStyle name="Saída 4 4 3 3" xfId="1287"/>
    <cellStyle name="Saída 4 4 4" xfId="1288"/>
    <cellStyle name="Saída 4 4 4 2" xfId="1289"/>
    <cellStyle name="Saída 4 4 4 3" xfId="1290"/>
    <cellStyle name="Saída 4 4 5" xfId="1291"/>
    <cellStyle name="Saída 4 4 5 2" xfId="1292"/>
    <cellStyle name="Saída 4 4 5 3" xfId="1293"/>
    <cellStyle name="Saída 4 4 6" xfId="1294"/>
    <cellStyle name="Saída 4 4 6 2" xfId="1295"/>
    <cellStyle name="Saída 4 4 6 3" xfId="1296"/>
    <cellStyle name="Saída 4 4 7" xfId="1297"/>
    <cellStyle name="Saída 4 4 7 2" xfId="1298"/>
    <cellStyle name="Saída 4 4 7 3" xfId="1299"/>
    <cellStyle name="Saída 4 4 8" xfId="1300"/>
    <cellStyle name="Saída 4 4 8 2" xfId="1301"/>
    <cellStyle name="Saída 4 4 8 3" xfId="1302"/>
    <cellStyle name="Saída 4 4 9" xfId="1303"/>
    <cellStyle name="Saída 4 4 9 2" xfId="1304"/>
    <cellStyle name="Saída 4 4 9 3" xfId="1305"/>
    <cellStyle name="Saída 4 5" xfId="1306"/>
    <cellStyle name="Saída 4 5 2" xfId="1307"/>
    <cellStyle name="Saída 4 6" xfId="1308"/>
    <cellStyle name="Saída 4 6 2" xfId="1309"/>
    <cellStyle name="Saída 4 6 3" xfId="1310"/>
    <cellStyle name="Saída 4 7" xfId="1311"/>
    <cellStyle name="Saída 4 7 2" xfId="1312"/>
    <cellStyle name="Saída 4 7 3" xfId="1313"/>
    <cellStyle name="Saída 4 8" xfId="1314"/>
    <cellStyle name="Saída 4 8 2" xfId="1315"/>
    <cellStyle name="Saída 4 8 3" xfId="1316"/>
    <cellStyle name="Saída 4 9" xfId="1317"/>
    <cellStyle name="Saída 4 9 2" xfId="1318"/>
    <cellStyle name="Saída 4 9 3" xfId="1319"/>
    <cellStyle name="Saída 5" xfId="1320"/>
    <cellStyle name="Saída 5 2" xfId="1321"/>
    <cellStyle name="Saída 5 3" xfId="1322"/>
    <cellStyle name="Saída 6" xfId="1323"/>
    <cellStyle name="Saída 6 2" xfId="1324"/>
    <cellStyle name="Saída 6 3" xfId="1325"/>
    <cellStyle name="Separador de milhares 2" xfId="3"/>
    <cellStyle name="Separador de milhares 2 2" xfId="1326"/>
    <cellStyle name="Separador de milhares 2 2 2" xfId="1327"/>
    <cellStyle name="Separador de milhares 2 2 3" xfId="1328"/>
    <cellStyle name="Separador de milhares 2 2 3 2" xfId="1329"/>
    <cellStyle name="Separador de milhares 2 3" xfId="1330"/>
    <cellStyle name="Separador de milhares 2 3 2" xfId="1331"/>
    <cellStyle name="Separador de milhares 2 3 2 2" xfId="1332"/>
    <cellStyle name="Separador de milhares 2 4" xfId="1333"/>
    <cellStyle name="Separador de milhares 2 5" xfId="1334"/>
    <cellStyle name="Separador de milhares 2 5 2" xfId="1335"/>
    <cellStyle name="Separador de milhares 3" xfId="1336"/>
    <cellStyle name="Separador de milhares 3 2" xfId="1337"/>
    <cellStyle name="Separador de milhares 4" xfId="1338"/>
    <cellStyle name="Separador de milhares 6" xfId="1339"/>
    <cellStyle name="Separador de milhares 7" xfId="1340"/>
    <cellStyle name="Separador de milhares 8" xfId="1341"/>
    <cellStyle name="TableStyleLight1" xfId="1342"/>
    <cellStyle name="Texto de Aviso 2" xfId="1343"/>
    <cellStyle name="Texto Explicativo 2" xfId="1344"/>
    <cellStyle name="Title" xfId="1345"/>
    <cellStyle name="Título 1 1" xfId="1346"/>
    <cellStyle name="Título 1 2" xfId="1347"/>
    <cellStyle name="Título 1 2 2" xfId="1348"/>
    <cellStyle name="Título 1 3" xfId="1349"/>
    <cellStyle name="Título 2 2" xfId="1350"/>
    <cellStyle name="Título 2 2 2" xfId="1351"/>
    <cellStyle name="Título 2 3" xfId="1352"/>
    <cellStyle name="Título 3 2" xfId="1353"/>
    <cellStyle name="Título 3 2 2" xfId="1354"/>
    <cellStyle name="Título 3 3" xfId="1355"/>
    <cellStyle name="Título 4 2" xfId="1356"/>
    <cellStyle name="Título 4 2 2" xfId="1357"/>
    <cellStyle name="Título 5" xfId="1358"/>
    <cellStyle name="Titulo1" xfId="1359"/>
    <cellStyle name="Titulo2" xfId="1360"/>
    <cellStyle name="Total 2" xfId="1361"/>
    <cellStyle name="Total 2 10" xfId="1362"/>
    <cellStyle name="Total 2 10 2" xfId="1363"/>
    <cellStyle name="Total 2 10 3" xfId="1364"/>
    <cellStyle name="Total 2 11" xfId="1365"/>
    <cellStyle name="Total 2 11 2" xfId="1366"/>
    <cellStyle name="Total 2 11 3" xfId="1367"/>
    <cellStyle name="Total 2 12" xfId="1368"/>
    <cellStyle name="Total 2 12 2" xfId="1369"/>
    <cellStyle name="Total 2 12 3" xfId="1370"/>
    <cellStyle name="Total 2 13" xfId="1371"/>
    <cellStyle name="Total 2 13 2" xfId="1372"/>
    <cellStyle name="Total 2 13 3" xfId="1373"/>
    <cellStyle name="Total 2 14" xfId="1374"/>
    <cellStyle name="Total 2 14 2" xfId="1375"/>
    <cellStyle name="Total 2 14 3" xfId="1376"/>
    <cellStyle name="Total 2 15" xfId="1377"/>
    <cellStyle name="Total 2 15 2" xfId="1378"/>
    <cellStyle name="Total 2 15 3" xfId="1379"/>
    <cellStyle name="Total 2 16" xfId="1380"/>
    <cellStyle name="Total 2 16 2" xfId="1381"/>
    <cellStyle name="Total 2 16 3" xfId="1382"/>
    <cellStyle name="Total 2 2" xfId="1383"/>
    <cellStyle name="Total 2 2 10" xfId="1384"/>
    <cellStyle name="Total 2 2 10 2" xfId="1385"/>
    <cellStyle name="Total 2 2 10 3" xfId="1386"/>
    <cellStyle name="Total 2 2 11" xfId="1387"/>
    <cellStyle name="Total 2 2 11 2" xfId="1388"/>
    <cellStyle name="Total 2 2 11 3" xfId="1389"/>
    <cellStyle name="Total 2 2 12" xfId="1390"/>
    <cellStyle name="Total 2 2 12 2" xfId="1391"/>
    <cellStyle name="Total 2 2 12 3" xfId="1392"/>
    <cellStyle name="Total 2 2 2" xfId="1393"/>
    <cellStyle name="Total 2 2 2 2" xfId="1394"/>
    <cellStyle name="Total 2 2 3" xfId="1395"/>
    <cellStyle name="Total 2 2 3 2" xfId="1396"/>
    <cellStyle name="Total 2 2 3 3" xfId="1397"/>
    <cellStyle name="Total 2 2 4" xfId="1398"/>
    <cellStyle name="Total 2 2 4 2" xfId="1399"/>
    <cellStyle name="Total 2 2 4 3" xfId="1400"/>
    <cellStyle name="Total 2 2 5" xfId="1401"/>
    <cellStyle name="Total 2 2 5 2" xfId="1402"/>
    <cellStyle name="Total 2 2 5 3" xfId="1403"/>
    <cellStyle name="Total 2 2 6" xfId="1404"/>
    <cellStyle name="Total 2 2 6 2" xfId="1405"/>
    <cellStyle name="Total 2 2 6 3" xfId="1406"/>
    <cellStyle name="Total 2 2 7" xfId="1407"/>
    <cellStyle name="Total 2 2 7 2" xfId="1408"/>
    <cellStyle name="Total 2 2 7 3" xfId="1409"/>
    <cellStyle name="Total 2 2 8" xfId="1410"/>
    <cellStyle name="Total 2 2 8 2" xfId="1411"/>
    <cellStyle name="Total 2 2 8 3" xfId="1412"/>
    <cellStyle name="Total 2 2 9" xfId="1413"/>
    <cellStyle name="Total 2 2 9 2" xfId="1414"/>
    <cellStyle name="Total 2 2 9 3" xfId="1415"/>
    <cellStyle name="Total 2 3" xfId="1416"/>
    <cellStyle name="Total 2 3 10" xfId="1417"/>
    <cellStyle name="Total 2 3 10 2" xfId="1418"/>
    <cellStyle name="Total 2 3 10 3" xfId="1419"/>
    <cellStyle name="Total 2 3 11" xfId="1420"/>
    <cellStyle name="Total 2 3 11 2" xfId="1421"/>
    <cellStyle name="Total 2 3 11 3" xfId="1422"/>
    <cellStyle name="Total 2 3 12" xfId="1423"/>
    <cellStyle name="Total 2 3 12 2" xfId="1424"/>
    <cellStyle name="Total 2 3 12 3" xfId="1425"/>
    <cellStyle name="Total 2 3 2" xfId="1426"/>
    <cellStyle name="Total 2 3 2 2" xfId="1427"/>
    <cellStyle name="Total 2 3 3" xfId="1428"/>
    <cellStyle name="Total 2 3 3 2" xfId="1429"/>
    <cellStyle name="Total 2 3 3 3" xfId="1430"/>
    <cellStyle name="Total 2 3 4" xfId="1431"/>
    <cellStyle name="Total 2 3 4 2" xfId="1432"/>
    <cellStyle name="Total 2 3 4 3" xfId="1433"/>
    <cellStyle name="Total 2 3 5" xfId="1434"/>
    <cellStyle name="Total 2 3 5 2" xfId="1435"/>
    <cellStyle name="Total 2 3 5 3" xfId="1436"/>
    <cellStyle name="Total 2 3 6" xfId="1437"/>
    <cellStyle name="Total 2 3 6 2" xfId="1438"/>
    <cellStyle name="Total 2 3 6 3" xfId="1439"/>
    <cellStyle name="Total 2 3 7" xfId="1440"/>
    <cellStyle name="Total 2 3 7 2" xfId="1441"/>
    <cellStyle name="Total 2 3 7 3" xfId="1442"/>
    <cellStyle name="Total 2 3 8" xfId="1443"/>
    <cellStyle name="Total 2 3 8 2" xfId="1444"/>
    <cellStyle name="Total 2 3 8 3" xfId="1445"/>
    <cellStyle name="Total 2 3 9" xfId="1446"/>
    <cellStyle name="Total 2 3 9 2" xfId="1447"/>
    <cellStyle name="Total 2 3 9 3" xfId="1448"/>
    <cellStyle name="Total 2 4" xfId="1449"/>
    <cellStyle name="Total 2 4 10" xfId="1450"/>
    <cellStyle name="Total 2 4 10 2" xfId="1451"/>
    <cellStyle name="Total 2 4 10 3" xfId="1452"/>
    <cellStyle name="Total 2 4 11" xfId="1453"/>
    <cellStyle name="Total 2 4 11 2" xfId="1454"/>
    <cellStyle name="Total 2 4 11 3" xfId="1455"/>
    <cellStyle name="Total 2 4 12" xfId="1456"/>
    <cellStyle name="Total 2 4 12 2" xfId="1457"/>
    <cellStyle name="Total 2 4 12 3" xfId="1458"/>
    <cellStyle name="Total 2 4 2" xfId="1459"/>
    <cellStyle name="Total 2 4 2 2" xfId="1460"/>
    <cellStyle name="Total 2 4 3" xfId="1461"/>
    <cellStyle name="Total 2 4 3 2" xfId="1462"/>
    <cellStyle name="Total 2 4 3 3" xfId="1463"/>
    <cellStyle name="Total 2 4 4" xfId="1464"/>
    <cellStyle name="Total 2 4 4 2" xfId="1465"/>
    <cellStyle name="Total 2 4 4 3" xfId="1466"/>
    <cellStyle name="Total 2 4 5" xfId="1467"/>
    <cellStyle name="Total 2 4 5 2" xfId="1468"/>
    <cellStyle name="Total 2 4 5 3" xfId="1469"/>
    <cellStyle name="Total 2 4 6" xfId="1470"/>
    <cellStyle name="Total 2 4 6 2" xfId="1471"/>
    <cellStyle name="Total 2 4 6 3" xfId="1472"/>
    <cellStyle name="Total 2 4 7" xfId="1473"/>
    <cellStyle name="Total 2 4 7 2" xfId="1474"/>
    <cellStyle name="Total 2 4 7 3" xfId="1475"/>
    <cellStyle name="Total 2 4 8" xfId="1476"/>
    <cellStyle name="Total 2 4 8 2" xfId="1477"/>
    <cellStyle name="Total 2 4 8 3" xfId="1478"/>
    <cellStyle name="Total 2 4 9" xfId="1479"/>
    <cellStyle name="Total 2 4 9 2" xfId="1480"/>
    <cellStyle name="Total 2 4 9 3" xfId="1481"/>
    <cellStyle name="Total 2 5" xfId="1482"/>
    <cellStyle name="Total 2 5 2" xfId="1483"/>
    <cellStyle name="Total 2 5 2 2" xfId="1484"/>
    <cellStyle name="Total 2 5 3" xfId="1485"/>
    <cellStyle name="Total 2 6" xfId="1486"/>
    <cellStyle name="Total 2 6 2" xfId="1487"/>
    <cellStyle name="Total 2 7" xfId="1488"/>
    <cellStyle name="Total 2 7 2" xfId="1489"/>
    <cellStyle name="Total 2 7 3" xfId="1490"/>
    <cellStyle name="Total 2 8" xfId="1491"/>
    <cellStyle name="Total 2 8 2" xfId="1492"/>
    <cellStyle name="Total 2 8 3" xfId="1493"/>
    <cellStyle name="Total 2 9" xfId="1494"/>
    <cellStyle name="Total 2 9 2" xfId="1495"/>
    <cellStyle name="Total 2 9 3" xfId="1496"/>
    <cellStyle name="Total 3" xfId="1497"/>
    <cellStyle name="Total 3 2" xfId="1498"/>
    <cellStyle name="Total 3 3" xfId="1499"/>
    <cellStyle name="Vírgula" xfId="1" builtinId="3"/>
    <cellStyle name="Vírgula 2" xfId="1500"/>
    <cellStyle name="Vírgula 2 2" xfId="1501"/>
    <cellStyle name="Vírgula 2 3" xfId="1502"/>
    <cellStyle name="Vírgula 2 4" xfId="1503"/>
    <cellStyle name="Vírgula 2 4 2" xfId="1504"/>
    <cellStyle name="Vírgula 2 5" xfId="1505"/>
    <cellStyle name="Vírgula 2 5 2" xfId="1506"/>
    <cellStyle name="Vírgula 3" xfId="1507"/>
    <cellStyle name="Vírgula 3 2" xfId="1508"/>
    <cellStyle name="Vírgula 3 3" xfId="1509"/>
    <cellStyle name="Vírgula 4" xfId="1510"/>
    <cellStyle name="Vírgula 4 2" xfId="1511"/>
    <cellStyle name="Vírgula 4 2 2" xfId="1512"/>
    <cellStyle name="Vírgula 5" xfId="1513"/>
    <cellStyle name="Vírgula 5 2" xfId="1514"/>
    <cellStyle name="Vírgula 5 2 2" xfId="1515"/>
    <cellStyle name="Vírgula 5 3" xfId="1516"/>
    <cellStyle name="Vírgula 6" xfId="1517"/>
    <cellStyle name="Vírgula 7" xfId="1518"/>
    <cellStyle name="Vírgula 7 2" xfId="1519"/>
    <cellStyle name="Vírgula 8" xfId="1520"/>
    <cellStyle name="Vírgula 8 2" xfId="1521"/>
    <cellStyle name="Vírgula 9" xfId="1522"/>
    <cellStyle name="Warning Text" xfId="152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647700</xdr:colOff>
          <xdr:row>13</xdr:row>
          <xdr:rowOff>83820</xdr:rowOff>
        </xdr:from>
        <xdr:to>
          <xdr:col>3</xdr:col>
          <xdr:colOff>198120</xdr:colOff>
          <xdr:row>16</xdr:row>
          <xdr:rowOff>76200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package" Target="../embeddings/Documento_do_Microsoft_Word1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E42"/>
  <sheetViews>
    <sheetView tabSelected="1" view="pageBreakPreview" zoomScaleNormal="100" zoomScaleSheetLayoutView="100" workbookViewId="0">
      <selection activeCell="H24" sqref="H24"/>
    </sheetView>
  </sheetViews>
  <sheetFormatPr defaultColWidth="14" defaultRowHeight="15" customHeight="1"/>
  <cols>
    <col min="1" max="1" width="10.5546875" style="188" customWidth="1"/>
    <col min="2" max="2" width="53.5546875" style="188" customWidth="1"/>
    <col min="3" max="3" width="27.21875" style="188" customWidth="1"/>
    <col min="4" max="16384" width="14" style="188"/>
  </cols>
  <sheetData>
    <row r="1" spans="1:5" ht="13.8">
      <c r="A1" s="195"/>
      <c r="B1" s="192" t="str">
        <f>ORÇAMENTO!C1</f>
        <v>EMPRESA</v>
      </c>
      <c r="C1" s="196"/>
    </row>
    <row r="2" spans="1:5" ht="13.8">
      <c r="A2" s="197"/>
      <c r="B2" s="193" t="str">
        <f>ORÇAMENTO!C2</f>
        <v>CNPJ</v>
      </c>
      <c r="C2" s="198"/>
    </row>
    <row r="3" spans="1:5" ht="13.8">
      <c r="A3" s="197"/>
      <c r="B3" s="193"/>
      <c r="C3" s="198"/>
    </row>
    <row r="4" spans="1:5" ht="13.8">
      <c r="A4" s="197"/>
      <c r="B4" s="193"/>
      <c r="C4" s="198"/>
    </row>
    <row r="5" spans="1:5" ht="13.8">
      <c r="A5" s="199"/>
      <c r="B5" s="193"/>
      <c r="C5" s="198"/>
    </row>
    <row r="6" spans="1:5" ht="14.4" thickBot="1">
      <c r="A6" s="200"/>
      <c r="B6" s="194"/>
      <c r="C6" s="201"/>
    </row>
    <row r="7" spans="1:5" s="202" customFormat="1" ht="21.6" customHeight="1" thickBot="1">
      <c r="A7" s="372" t="str">
        <f>ORÇAMENTO!C6</f>
        <v>ANEXO X - PROPOSTA ORÇAMENTÁRIA</v>
      </c>
      <c r="B7" s="373" t="str">
        <f>ORÇAMENTO!C6</f>
        <v>ANEXO X - PROPOSTA ORÇAMENTÁRIA</v>
      </c>
      <c r="C7" s="374"/>
    </row>
    <row r="8" spans="1:5" s="202" customFormat="1" ht="13.8">
      <c r="A8" s="203" t="str">
        <f>ORÇAMENTO!A7</f>
        <v>INSTITUTO FEDERAL DE EDUCAÇÃO, CIÊNCIA E TECNOLOGIA - FARROUPILHA</v>
      </c>
      <c r="B8" s="204"/>
      <c r="C8" s="205"/>
      <c r="D8" s="206"/>
      <c r="E8" s="206"/>
    </row>
    <row r="9" spans="1:5" s="202" customFormat="1" ht="13.8">
      <c r="A9" s="207" t="str">
        <f>ORÇAMENTO!A8</f>
        <v>CAMPUS FREDERICO WESTPHALEM</v>
      </c>
      <c r="B9" s="208"/>
      <c r="C9" s="209"/>
      <c r="D9" s="206"/>
      <c r="E9" s="206"/>
    </row>
    <row r="10" spans="1:5" s="202" customFormat="1" ht="13.8">
      <c r="A10" s="207" t="str">
        <f>ORÇAMENTO!A9</f>
        <v>PLANILHA ORÇAMENTÁRIA SINTÉTICA</v>
      </c>
      <c r="B10" s="208"/>
      <c r="C10" s="209"/>
      <c r="D10" s="206"/>
      <c r="E10" s="206"/>
    </row>
    <row r="11" spans="1:5" s="202" customFormat="1" ht="14.4" thickBot="1">
      <c r="A11" s="210" t="str">
        <f>ORÇAMENTO!A10</f>
        <v>ÁREA EDIFICADA: 997,95 m²</v>
      </c>
      <c r="B11" s="211"/>
      <c r="C11" s="212"/>
      <c r="D11" s="206"/>
      <c r="E11" s="206"/>
    </row>
    <row r="12" spans="1:5" ht="15" customHeight="1" thickBot="1"/>
    <row r="13" spans="1:5" ht="15" customHeight="1">
      <c r="A13" s="293" t="s">
        <v>384</v>
      </c>
      <c r="B13" s="294"/>
      <c r="C13" s="295"/>
    </row>
    <row r="14" spans="1:5" ht="14.4" thickBot="1">
      <c r="A14" s="214" t="s">
        <v>10</v>
      </c>
      <c r="B14" s="144" t="s">
        <v>11</v>
      </c>
      <c r="C14" s="215" t="s">
        <v>385</v>
      </c>
    </row>
    <row r="15" spans="1:5" ht="14.4" thickBot="1">
      <c r="A15" s="69"/>
      <c r="B15" s="69"/>
      <c r="C15" s="69"/>
    </row>
    <row r="16" spans="1:5" ht="19.2" customHeight="1">
      <c r="A16" s="216" t="s">
        <v>386</v>
      </c>
      <c r="B16" s="217" t="str">
        <f>CRONOGRAMA!B15</f>
        <v>SERVIÇOS PRELIMINARES E TÉCNICOS</v>
      </c>
      <c r="C16" s="218">
        <f>CRONOGRAMA!C15</f>
        <v>0</v>
      </c>
    </row>
    <row r="17" spans="1:3" ht="19.2" customHeight="1">
      <c r="A17" s="219" t="s">
        <v>387</v>
      </c>
      <c r="B17" s="220" t="str">
        <f>CRONOGRAMA!B16</f>
        <v>MOVIMENTO DE TERRA</v>
      </c>
      <c r="C17" s="221">
        <f>CRONOGRAMA!C16</f>
        <v>0</v>
      </c>
    </row>
    <row r="18" spans="1:3" ht="19.2" customHeight="1">
      <c r="A18" s="219" t="s">
        <v>388</v>
      </c>
      <c r="B18" s="220" t="str">
        <f>CRONOGRAMA!B17</f>
        <v>INFRAESTRUTURA</v>
      </c>
      <c r="C18" s="221">
        <f>CRONOGRAMA!C17</f>
        <v>0</v>
      </c>
    </row>
    <row r="19" spans="1:3" ht="19.2" customHeight="1">
      <c r="A19" s="219" t="s">
        <v>389</v>
      </c>
      <c r="B19" s="220" t="str">
        <f>CRONOGRAMA!B18</f>
        <v>SUPRAESTRUTURA</v>
      </c>
      <c r="C19" s="221">
        <f>CRONOGRAMA!C18</f>
        <v>0</v>
      </c>
    </row>
    <row r="20" spans="1:3" ht="19.2" customHeight="1">
      <c r="A20" s="219" t="s">
        <v>390</v>
      </c>
      <c r="B20" s="220" t="str">
        <f>CRONOGRAMA!B19</f>
        <v>IMPERMEABILIZAÇÕES</v>
      </c>
      <c r="C20" s="221">
        <f>CRONOGRAMA!C19</f>
        <v>0</v>
      </c>
    </row>
    <row r="21" spans="1:3" ht="19.2" customHeight="1">
      <c r="A21" s="219" t="s">
        <v>391</v>
      </c>
      <c r="B21" s="220" t="str">
        <f>CRONOGRAMA!B20</f>
        <v>FECHAMENTOS</v>
      </c>
      <c r="C21" s="221">
        <f>CRONOGRAMA!C20</f>
        <v>0</v>
      </c>
    </row>
    <row r="22" spans="1:3" ht="19.2" customHeight="1">
      <c r="A22" s="219" t="s">
        <v>392</v>
      </c>
      <c r="B22" s="220" t="str">
        <f>CRONOGRAMA!B21</f>
        <v>ESQUADRIAS</v>
      </c>
      <c r="C22" s="221">
        <f>CRONOGRAMA!C21</f>
        <v>0</v>
      </c>
    </row>
    <row r="23" spans="1:3" ht="19.2" customHeight="1">
      <c r="A23" s="219" t="s">
        <v>393</v>
      </c>
      <c r="B23" s="220" t="str">
        <f>CRONOGRAMA!B22</f>
        <v>COBERTURAS</v>
      </c>
      <c r="C23" s="221">
        <f>CRONOGRAMA!C22</f>
        <v>0</v>
      </c>
    </row>
    <row r="24" spans="1:3" ht="19.2" customHeight="1">
      <c r="A24" s="219" t="s">
        <v>394</v>
      </c>
      <c r="B24" s="220" t="str">
        <f>CRONOGRAMA!B23</f>
        <v>REVESTIMENTOS</v>
      </c>
      <c r="C24" s="221">
        <f>CRONOGRAMA!C23</f>
        <v>0</v>
      </c>
    </row>
    <row r="25" spans="1:3" ht="19.2" customHeight="1">
      <c r="A25" s="219" t="s">
        <v>395</v>
      </c>
      <c r="B25" s="220" t="str">
        <f>CRONOGRAMA!B24</f>
        <v>PINTURAS</v>
      </c>
      <c r="C25" s="221">
        <f>CRONOGRAMA!C24</f>
        <v>0</v>
      </c>
    </row>
    <row r="26" spans="1:3" ht="19.2" customHeight="1">
      <c r="A26" s="219" t="s">
        <v>396</v>
      </c>
      <c r="B26" s="220" t="str">
        <f>CRONOGRAMA!B25</f>
        <v>PISOS E PAVIMENTAÇÕES</v>
      </c>
      <c r="C26" s="221">
        <f>CRONOGRAMA!C25</f>
        <v>0</v>
      </c>
    </row>
    <row r="27" spans="1:3" ht="19.2" customHeight="1">
      <c r="A27" s="219" t="s">
        <v>397</v>
      </c>
      <c r="B27" s="220" t="str">
        <f>CRONOGRAMA!B26</f>
        <v>INSTALAÇÕES HIDROSSANITÁRIAS</v>
      </c>
      <c r="C27" s="221">
        <f>CRONOGRAMA!C26</f>
        <v>0</v>
      </c>
    </row>
    <row r="28" spans="1:3" ht="19.2" customHeight="1">
      <c r="A28" s="219" t="s">
        <v>398</v>
      </c>
      <c r="B28" s="220" t="str">
        <f>CRONOGRAMA!B27</f>
        <v>INSTALAÇÕES ELÉTRICAS</v>
      </c>
      <c r="C28" s="221">
        <f>CRONOGRAMA!C27</f>
        <v>0</v>
      </c>
    </row>
    <row r="29" spans="1:3" ht="19.2" customHeight="1">
      <c r="A29" s="219" t="s">
        <v>399</v>
      </c>
      <c r="B29" s="220" t="str">
        <f>CRONOGRAMA!B28</f>
        <v>PPCI</v>
      </c>
      <c r="C29" s="221">
        <f>CRONOGRAMA!C28</f>
        <v>0</v>
      </c>
    </row>
    <row r="30" spans="1:3" ht="19.2" customHeight="1">
      <c r="A30" s="219" t="s">
        <v>400</v>
      </c>
      <c r="B30" s="220" t="str">
        <f>CRONOGRAMA!B29</f>
        <v>VENTILADORES</v>
      </c>
      <c r="C30" s="221">
        <f>CRONOGRAMA!C29</f>
        <v>0</v>
      </c>
    </row>
    <row r="31" spans="1:3" ht="19.2" customHeight="1" thickBot="1">
      <c r="A31" s="222" t="s">
        <v>401</v>
      </c>
      <c r="B31" s="223" t="str">
        <f>CRONOGRAMA!B30</f>
        <v>SERVIÇOS FINAIS</v>
      </c>
      <c r="C31" s="224">
        <f>CRONOGRAMA!C30</f>
        <v>0</v>
      </c>
    </row>
    <row r="32" spans="1:3" ht="14.4" thickBot="1">
      <c r="A32" s="225"/>
      <c r="B32" s="213"/>
      <c r="C32" s="226"/>
    </row>
    <row r="33" spans="1:3" ht="15" customHeight="1" thickBot="1">
      <c r="A33" s="291" t="s">
        <v>3</v>
      </c>
      <c r="B33" s="292"/>
      <c r="C33" s="227">
        <f>SUM(C16:C31)</f>
        <v>0</v>
      </c>
    </row>
    <row r="34" spans="1:3" ht="13.8">
      <c r="A34" s="189"/>
      <c r="B34" s="190"/>
      <c r="C34" s="191"/>
    </row>
    <row r="35" spans="1:3" ht="13.8">
      <c r="A35" s="232" t="str">
        <f>ORÇAMENTO!E186</f>
        <v>LOCAL/DATA</v>
      </c>
      <c r="B35" s="232"/>
      <c r="C35" s="232"/>
    </row>
    <row r="36" spans="1:3" ht="13.8">
      <c r="A36" s="232"/>
      <c r="B36" s="232"/>
      <c r="C36" s="232"/>
    </row>
    <row r="37" spans="1:3" ht="13.8">
      <c r="A37" s="232"/>
      <c r="B37" s="232"/>
    </row>
    <row r="38" spans="1:3" ht="13.8">
      <c r="A38" s="232"/>
      <c r="B38" s="232" t="str">
        <f>ORÇAMENTO!C188</f>
        <v>_________________________________________________________</v>
      </c>
    </row>
    <row r="39" spans="1:3" ht="15" customHeight="1">
      <c r="A39" s="232"/>
      <c r="B39" s="232" t="str">
        <f>ORÇAMENTO!C189</f>
        <v>RESPONSÁVEL PELA EMPRESA</v>
      </c>
    </row>
    <row r="40" spans="1:3" ht="15" customHeight="1">
      <c r="A40" s="232"/>
      <c r="B40" s="232" t="str">
        <f>ORÇAMENTO!C190</f>
        <v>CNPJ</v>
      </c>
    </row>
    <row r="41" spans="1:3" ht="15" customHeight="1">
      <c r="A41" s="232"/>
      <c r="B41" s="232"/>
      <c r="C41" s="232"/>
    </row>
    <row r="42" spans="1:3" ht="15" customHeight="1">
      <c r="A42" s="232"/>
      <c r="B42" s="232"/>
      <c r="C42" s="232"/>
    </row>
  </sheetData>
  <mergeCells count="3">
    <mergeCell ref="A33:B33"/>
    <mergeCell ref="A13:C13"/>
    <mergeCell ref="A7:C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Header>&amp;A</oddHeader>
    <oddFooter>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05"/>
  <sheetViews>
    <sheetView view="pageBreakPreview" topLeftCell="B1" zoomScale="90" zoomScaleNormal="83" zoomScaleSheetLayoutView="90" workbookViewId="0">
      <selection activeCell="D23" sqref="D23"/>
    </sheetView>
  </sheetViews>
  <sheetFormatPr defaultColWidth="9.109375" defaultRowHeight="14.4"/>
  <cols>
    <col min="1" max="1" width="5.44140625" style="15" hidden="1" customWidth="1"/>
    <col min="2" max="2" width="13.109375" style="15" customWidth="1"/>
    <col min="3" max="3" width="86" style="13" customWidth="1"/>
    <col min="4" max="4" width="9" style="13" customWidth="1"/>
    <col min="5" max="5" width="15.6640625" style="13" customWidth="1"/>
    <col min="6" max="8" width="12.77734375" style="13" customWidth="1"/>
    <col min="9" max="11" width="15.109375" style="13" customWidth="1"/>
    <col min="12" max="12" width="23.5546875" style="13" customWidth="1"/>
    <col min="13" max="13" width="18.44140625" style="13" bestFit="1" customWidth="1"/>
    <col min="14" max="14" width="9.109375" style="340"/>
    <col min="15" max="15" width="9.109375" style="15"/>
    <col min="16" max="16" width="11.88671875" style="15" bestFit="1" customWidth="1"/>
    <col min="17" max="72" width="9.109375" style="15"/>
    <col min="73" max="16384" width="9.109375" style="13"/>
  </cols>
  <sheetData>
    <row r="1" spans="1:72" ht="25.5" customHeight="1">
      <c r="A1" s="151"/>
      <c r="B1" s="152"/>
      <c r="C1" s="152" t="s">
        <v>380</v>
      </c>
      <c r="D1" s="152"/>
      <c r="E1" s="152"/>
      <c r="F1" s="152"/>
      <c r="G1" s="152"/>
      <c r="H1" s="152"/>
      <c r="I1" s="152"/>
      <c r="J1" s="152"/>
      <c r="K1" s="152"/>
      <c r="L1" s="153"/>
    </row>
    <row r="2" spans="1:72" ht="18" customHeight="1">
      <c r="A2" s="154"/>
      <c r="B2" s="155"/>
      <c r="C2" s="155" t="s">
        <v>381</v>
      </c>
      <c r="D2" s="155"/>
      <c r="E2" s="155"/>
      <c r="F2" s="155"/>
      <c r="G2" s="155"/>
      <c r="H2" s="155"/>
      <c r="I2" s="155"/>
      <c r="J2" s="155"/>
      <c r="K2" s="155"/>
      <c r="L2" s="156"/>
    </row>
    <row r="3" spans="1:72" ht="18" customHeight="1">
      <c r="A3" s="154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6"/>
    </row>
    <row r="4" spans="1:72" ht="18" customHeight="1">
      <c r="A4" s="154"/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6"/>
    </row>
    <row r="5" spans="1:72" ht="18" customHeight="1" thickBot="1">
      <c r="A5" s="154"/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6"/>
    </row>
    <row r="6" spans="1:72" ht="18" thickBot="1">
      <c r="A6" s="157"/>
      <c r="B6" s="359"/>
      <c r="C6" s="360" t="s">
        <v>382</v>
      </c>
      <c r="D6" s="360"/>
      <c r="E6" s="360"/>
      <c r="F6" s="360"/>
      <c r="G6" s="360"/>
      <c r="H6" s="360"/>
      <c r="I6" s="360"/>
      <c r="J6" s="360"/>
      <c r="K6" s="360"/>
      <c r="L6" s="361"/>
    </row>
    <row r="7" spans="1:72" ht="19.5" customHeight="1">
      <c r="A7" s="302" t="s">
        <v>60</v>
      </c>
      <c r="B7" s="303"/>
      <c r="C7" s="303"/>
      <c r="D7" s="303"/>
      <c r="E7" s="180"/>
      <c r="F7" s="181"/>
      <c r="G7" s="181"/>
      <c r="H7" s="181"/>
      <c r="I7" s="181"/>
      <c r="J7" s="181"/>
      <c r="K7" s="184" t="s">
        <v>316</v>
      </c>
      <c r="L7" s="298">
        <f>BDI!D34</f>
        <v>0.2142</v>
      </c>
    </row>
    <row r="8" spans="1:72" ht="19.649999999999999" customHeight="1">
      <c r="A8" s="304" t="s">
        <v>61</v>
      </c>
      <c r="B8" s="305"/>
      <c r="C8" s="305"/>
      <c r="D8" s="305"/>
      <c r="E8" s="182"/>
      <c r="F8" s="183"/>
      <c r="G8" s="183"/>
      <c r="H8" s="183"/>
      <c r="I8" s="183"/>
      <c r="J8" s="183"/>
      <c r="K8" s="185"/>
      <c r="L8" s="299"/>
    </row>
    <row r="9" spans="1:72" ht="21" customHeight="1">
      <c r="A9" s="306" t="s">
        <v>383</v>
      </c>
      <c r="B9" s="307"/>
      <c r="C9" s="307"/>
      <c r="D9" s="307"/>
      <c r="E9" s="176"/>
      <c r="F9" s="177"/>
      <c r="G9" s="177"/>
      <c r="H9" s="177"/>
      <c r="I9" s="177"/>
      <c r="J9" s="177"/>
      <c r="K9" s="186" t="s">
        <v>63</v>
      </c>
      <c r="L9" s="336">
        <f>BDI!D49</f>
        <v>0.1578</v>
      </c>
    </row>
    <row r="10" spans="1:72" ht="21.75" customHeight="1" thickBot="1">
      <c r="A10" s="308" t="s">
        <v>375</v>
      </c>
      <c r="B10" s="309"/>
      <c r="C10" s="309"/>
      <c r="D10" s="309"/>
      <c r="E10" s="178"/>
      <c r="F10" s="179"/>
      <c r="G10" s="179"/>
      <c r="H10" s="179"/>
      <c r="I10" s="179"/>
      <c r="J10" s="179"/>
      <c r="K10" s="187"/>
      <c r="L10" s="337"/>
    </row>
    <row r="11" spans="1:72" ht="14.7" customHeight="1" thickBot="1">
      <c r="A11" s="40"/>
      <c r="B11" s="41"/>
      <c r="C11" s="41"/>
      <c r="D11" s="39"/>
      <c r="E11" s="39"/>
      <c r="F11" s="39"/>
      <c r="G11" s="39"/>
      <c r="H11" s="39"/>
      <c r="I11" s="39"/>
      <c r="J11" s="39"/>
      <c r="K11" s="39"/>
      <c r="L11" s="42"/>
    </row>
    <row r="12" spans="1:72" ht="15" customHeight="1">
      <c r="A12" s="145" t="s">
        <v>22</v>
      </c>
      <c r="B12" s="149" t="s">
        <v>6</v>
      </c>
      <c r="C12" s="149" t="s">
        <v>0</v>
      </c>
      <c r="D12" s="149" t="s">
        <v>1</v>
      </c>
      <c r="E12" s="149" t="s">
        <v>7</v>
      </c>
      <c r="F12" s="310" t="s">
        <v>25</v>
      </c>
      <c r="G12" s="310"/>
      <c r="H12" s="310"/>
      <c r="I12" s="310" t="s">
        <v>26</v>
      </c>
      <c r="J12" s="310"/>
      <c r="K12" s="310"/>
      <c r="L12" s="160" t="s">
        <v>27</v>
      </c>
      <c r="M12"/>
    </row>
    <row r="13" spans="1:72" ht="28.2" thickBot="1">
      <c r="A13" s="146"/>
      <c r="B13" s="150"/>
      <c r="C13" s="150"/>
      <c r="D13" s="150"/>
      <c r="E13" s="150"/>
      <c r="F13" s="144" t="s">
        <v>376</v>
      </c>
      <c r="G13" s="144" t="s">
        <v>377</v>
      </c>
      <c r="H13" s="148" t="s">
        <v>378</v>
      </c>
      <c r="I13" s="144" t="s">
        <v>376</v>
      </c>
      <c r="J13" s="144" t="s">
        <v>377</v>
      </c>
      <c r="K13" s="148" t="s">
        <v>379</v>
      </c>
      <c r="L13" s="161"/>
      <c r="M13"/>
    </row>
    <row r="14" spans="1:72" ht="15" thickBot="1">
      <c r="A14" s="68"/>
      <c r="B14" s="69"/>
      <c r="C14" s="69"/>
      <c r="D14" s="69"/>
      <c r="E14" s="69"/>
      <c r="F14" s="69"/>
      <c r="G14" s="69"/>
      <c r="H14" s="70"/>
      <c r="I14" s="70"/>
      <c r="J14" s="70"/>
      <c r="K14" s="70"/>
      <c r="L14" s="71"/>
      <c r="M14"/>
    </row>
    <row r="15" spans="1:72" s="18" customFormat="1">
      <c r="A15" s="72"/>
      <c r="B15" s="73">
        <v>1</v>
      </c>
      <c r="C15" s="158" t="s">
        <v>33</v>
      </c>
      <c r="D15" s="158"/>
      <c r="E15" s="158"/>
      <c r="F15" s="158"/>
      <c r="G15" s="158"/>
      <c r="H15" s="158"/>
      <c r="I15" s="158"/>
      <c r="J15" s="158"/>
      <c r="K15" s="158"/>
      <c r="L15" s="159"/>
      <c r="N15" s="262"/>
      <c r="O15" s="338"/>
      <c r="P15" s="338"/>
      <c r="Q15" s="338"/>
      <c r="R15" s="338"/>
      <c r="S15" s="338"/>
      <c r="T15" s="338"/>
      <c r="U15" s="338"/>
      <c r="V15" s="338"/>
      <c r="W15" s="338"/>
      <c r="X15" s="338"/>
      <c r="Y15" s="338"/>
      <c r="Z15" s="338"/>
      <c r="AA15" s="338"/>
      <c r="AB15" s="338"/>
      <c r="AC15" s="338"/>
      <c r="AD15" s="338"/>
      <c r="AE15" s="338"/>
      <c r="AF15" s="338"/>
      <c r="AG15" s="338"/>
      <c r="AH15" s="338"/>
      <c r="AI15" s="338"/>
      <c r="AJ15" s="338"/>
      <c r="AK15" s="338"/>
      <c r="AL15" s="338"/>
      <c r="AM15" s="338"/>
      <c r="AN15" s="338"/>
      <c r="AO15" s="338"/>
      <c r="AP15" s="338"/>
      <c r="AQ15" s="338"/>
      <c r="AR15" s="338"/>
      <c r="AS15" s="338"/>
      <c r="AT15" s="338"/>
      <c r="AU15" s="338"/>
      <c r="AV15" s="338"/>
      <c r="AW15" s="338"/>
      <c r="AX15" s="338"/>
      <c r="AY15" s="338"/>
      <c r="AZ15" s="338"/>
      <c r="BA15" s="338"/>
      <c r="BB15" s="338"/>
      <c r="BC15" s="338"/>
      <c r="BD15" s="338"/>
      <c r="BE15" s="338"/>
      <c r="BF15" s="338"/>
      <c r="BG15" s="338"/>
      <c r="BH15" s="338"/>
      <c r="BI15" s="338"/>
      <c r="BJ15" s="338"/>
      <c r="BK15" s="338"/>
      <c r="BL15" s="338"/>
      <c r="BM15" s="338"/>
      <c r="BN15" s="338"/>
      <c r="BO15" s="338"/>
      <c r="BP15" s="338"/>
      <c r="BQ15" s="338"/>
      <c r="BR15" s="338"/>
      <c r="BS15" s="338"/>
      <c r="BT15" s="338"/>
    </row>
    <row r="16" spans="1:72" ht="27.6">
      <c r="A16" s="117" t="s">
        <v>56</v>
      </c>
      <c r="B16" s="118" t="s">
        <v>23</v>
      </c>
      <c r="C16" s="119" t="s">
        <v>24</v>
      </c>
      <c r="D16" s="118" t="s">
        <v>59</v>
      </c>
      <c r="E16" s="120">
        <v>5</v>
      </c>
      <c r="F16" s="120"/>
      <c r="G16" s="120"/>
      <c r="H16" s="121">
        <f>G16+F16</f>
        <v>0</v>
      </c>
      <c r="I16" s="121">
        <f>F16*(1+$L$7)</f>
        <v>0</v>
      </c>
      <c r="J16" s="121">
        <f>G16*(1+$L$7)</f>
        <v>0</v>
      </c>
      <c r="K16" s="122">
        <f>J16+I16</f>
        <v>0</v>
      </c>
      <c r="L16" s="123">
        <f>K16*E16</f>
        <v>0</v>
      </c>
      <c r="M16" s="14"/>
    </row>
    <row r="17" spans="1:72" ht="21.75" customHeight="1">
      <c r="A17" s="117" t="s">
        <v>68</v>
      </c>
      <c r="B17" s="118" t="s">
        <v>29</v>
      </c>
      <c r="C17" s="124" t="s">
        <v>67</v>
      </c>
      <c r="D17" s="118" t="s">
        <v>64</v>
      </c>
      <c r="E17" s="120">
        <v>2</v>
      </c>
      <c r="F17" s="120"/>
      <c r="G17" s="120"/>
      <c r="H17" s="121">
        <f t="shared" ref="H17:H22" si="0">G17+F17</f>
        <v>0</v>
      </c>
      <c r="I17" s="121">
        <f t="shared" ref="I17:I22" si="1">F17*(1+$L$7)</f>
        <v>0</v>
      </c>
      <c r="J17" s="121">
        <f t="shared" ref="J17:J22" si="2">G17*(1+$L$7)</f>
        <v>0</v>
      </c>
      <c r="K17" s="122">
        <f t="shared" ref="K17:K22" si="3">J17+I17</f>
        <v>0</v>
      </c>
      <c r="L17" s="123">
        <f t="shared" ref="L17:L22" si="4">K17*E17</f>
        <v>0</v>
      </c>
      <c r="M17" s="14"/>
    </row>
    <row r="18" spans="1:72">
      <c r="A18" s="117" t="s">
        <v>58</v>
      </c>
      <c r="B18" s="118" t="s">
        <v>30</v>
      </c>
      <c r="C18" s="124" t="s">
        <v>28</v>
      </c>
      <c r="D18" s="118" t="s">
        <v>66</v>
      </c>
      <c r="E18" s="120">
        <f>20+20+50+50</f>
        <v>140</v>
      </c>
      <c r="F18" s="120"/>
      <c r="G18" s="120"/>
      <c r="H18" s="121">
        <f t="shared" si="0"/>
        <v>0</v>
      </c>
      <c r="I18" s="121">
        <f t="shared" si="1"/>
        <v>0</v>
      </c>
      <c r="J18" s="121">
        <f t="shared" si="2"/>
        <v>0</v>
      </c>
      <c r="K18" s="122">
        <f t="shared" si="3"/>
        <v>0</v>
      </c>
      <c r="L18" s="123">
        <f t="shared" si="4"/>
        <v>0</v>
      </c>
      <c r="M18" s="14"/>
      <c r="N18" s="263"/>
      <c r="O18" s="341"/>
      <c r="P18" s="19"/>
      <c r="Q18" s="19"/>
      <c r="R18" s="19"/>
      <c r="S18" s="92"/>
    </row>
    <row r="19" spans="1:72">
      <c r="A19" s="117" t="s">
        <v>319</v>
      </c>
      <c r="B19" s="118" t="s">
        <v>322</v>
      </c>
      <c r="C19" s="124" t="s">
        <v>320</v>
      </c>
      <c r="D19" s="118" t="s">
        <v>65</v>
      </c>
      <c r="E19" s="120">
        <v>15</v>
      </c>
      <c r="F19" s="120"/>
      <c r="G19" s="120"/>
      <c r="H19" s="121">
        <f t="shared" si="0"/>
        <v>0</v>
      </c>
      <c r="I19" s="121">
        <f t="shared" si="1"/>
        <v>0</v>
      </c>
      <c r="J19" s="121">
        <f t="shared" si="2"/>
        <v>0</v>
      </c>
      <c r="K19" s="122">
        <f t="shared" si="3"/>
        <v>0</v>
      </c>
      <c r="L19" s="123">
        <f>E19*K19</f>
        <v>0</v>
      </c>
      <c r="M19" s="14"/>
      <c r="N19" s="263"/>
      <c r="O19" s="341"/>
      <c r="P19" s="19"/>
      <c r="Q19" s="19"/>
      <c r="R19" s="19"/>
      <c r="S19" s="92"/>
    </row>
    <row r="20" spans="1:72">
      <c r="A20" s="117" t="s">
        <v>321</v>
      </c>
      <c r="B20" s="118" t="s">
        <v>31</v>
      </c>
      <c r="C20" s="124" t="s">
        <v>323</v>
      </c>
      <c r="D20" s="118" t="s">
        <v>59</v>
      </c>
      <c r="E20" s="120">
        <v>1</v>
      </c>
      <c r="F20" s="120"/>
      <c r="G20" s="120"/>
      <c r="H20" s="121">
        <f t="shared" si="0"/>
        <v>0</v>
      </c>
      <c r="I20" s="121">
        <f t="shared" si="1"/>
        <v>0</v>
      </c>
      <c r="J20" s="121">
        <f t="shared" si="2"/>
        <v>0</v>
      </c>
      <c r="K20" s="122">
        <f t="shared" si="3"/>
        <v>0</v>
      </c>
      <c r="L20" s="123">
        <f>E20*K20</f>
        <v>0</v>
      </c>
      <c r="M20" s="14"/>
      <c r="N20" s="263"/>
      <c r="O20" s="341"/>
      <c r="P20" s="19"/>
      <c r="Q20" s="19"/>
      <c r="R20" s="19"/>
      <c r="S20" s="92"/>
    </row>
    <row r="21" spans="1:72" s="38" customFormat="1" ht="41.4">
      <c r="A21" s="125" t="s">
        <v>164</v>
      </c>
      <c r="B21" s="118" t="s">
        <v>32</v>
      </c>
      <c r="C21" s="124" t="s">
        <v>165</v>
      </c>
      <c r="D21" s="126" t="s">
        <v>59</v>
      </c>
      <c r="E21" s="127">
        <v>1</v>
      </c>
      <c r="F21" s="127"/>
      <c r="G21" s="127"/>
      <c r="H21" s="121">
        <f t="shared" si="0"/>
        <v>0</v>
      </c>
      <c r="I21" s="121">
        <f t="shared" si="1"/>
        <v>0</v>
      </c>
      <c r="J21" s="121">
        <f t="shared" si="2"/>
        <v>0</v>
      </c>
      <c r="K21" s="122">
        <f t="shared" si="3"/>
        <v>0</v>
      </c>
      <c r="L21" s="123">
        <f t="shared" si="4"/>
        <v>0</v>
      </c>
      <c r="M21" s="37"/>
      <c r="N21" s="342"/>
      <c r="O21" s="343"/>
      <c r="P21" s="343"/>
      <c r="Q21" s="343"/>
      <c r="R21" s="343"/>
      <c r="S21" s="343"/>
      <c r="T21" s="343"/>
      <c r="U21" s="343"/>
      <c r="V21" s="343"/>
      <c r="W21" s="343"/>
      <c r="X21" s="343"/>
      <c r="Y21" s="343"/>
      <c r="Z21" s="343"/>
      <c r="AA21" s="343"/>
      <c r="AB21" s="343"/>
      <c r="AC21" s="343"/>
      <c r="AD21" s="343"/>
      <c r="AE21" s="343"/>
      <c r="AF21" s="343"/>
      <c r="AG21" s="343"/>
      <c r="AH21" s="343"/>
      <c r="AI21" s="343"/>
      <c r="AJ21" s="343"/>
      <c r="AK21" s="343"/>
      <c r="AL21" s="343"/>
      <c r="AM21" s="343"/>
      <c r="AN21" s="343"/>
      <c r="AO21" s="343"/>
      <c r="AP21" s="343"/>
      <c r="AQ21" s="343"/>
      <c r="AR21" s="343"/>
      <c r="AS21" s="343"/>
      <c r="AT21" s="343"/>
      <c r="AU21" s="343"/>
      <c r="AV21" s="343"/>
      <c r="AW21" s="343"/>
      <c r="AX21" s="343"/>
      <c r="AY21" s="343"/>
      <c r="AZ21" s="343"/>
      <c r="BA21" s="343"/>
      <c r="BB21" s="343"/>
      <c r="BC21" s="343"/>
      <c r="BD21" s="343"/>
      <c r="BE21" s="343"/>
      <c r="BF21" s="343"/>
      <c r="BG21" s="343"/>
      <c r="BH21" s="343"/>
      <c r="BI21" s="343"/>
      <c r="BJ21" s="343"/>
      <c r="BK21" s="343"/>
      <c r="BL21" s="343"/>
      <c r="BM21" s="343"/>
      <c r="BN21" s="343"/>
      <c r="BO21" s="343"/>
      <c r="BP21" s="343"/>
      <c r="BQ21" s="343"/>
      <c r="BR21" s="343"/>
      <c r="BS21" s="343"/>
      <c r="BT21" s="343"/>
    </row>
    <row r="22" spans="1:72" s="38" customFormat="1" ht="41.4">
      <c r="A22" s="125" t="s">
        <v>163</v>
      </c>
      <c r="B22" s="118" t="s">
        <v>69</v>
      </c>
      <c r="C22" s="124" t="s">
        <v>315</v>
      </c>
      <c r="D22" s="126" t="s">
        <v>59</v>
      </c>
      <c r="E22" s="127">
        <v>1</v>
      </c>
      <c r="F22" s="127"/>
      <c r="G22" s="127"/>
      <c r="H22" s="121">
        <f t="shared" si="0"/>
        <v>0</v>
      </c>
      <c r="I22" s="121">
        <f t="shared" si="1"/>
        <v>0</v>
      </c>
      <c r="J22" s="121">
        <f t="shared" si="2"/>
        <v>0</v>
      </c>
      <c r="K22" s="122">
        <f t="shared" si="3"/>
        <v>0</v>
      </c>
      <c r="L22" s="123">
        <f t="shared" si="4"/>
        <v>0</v>
      </c>
      <c r="M22" s="37"/>
      <c r="N22" s="342"/>
      <c r="O22" s="343"/>
      <c r="P22" s="343"/>
      <c r="Q22" s="343"/>
      <c r="R22" s="343"/>
      <c r="S22" s="343"/>
      <c r="T22" s="343"/>
      <c r="U22" s="343"/>
      <c r="V22" s="343"/>
      <c r="W22" s="343"/>
      <c r="X22" s="343"/>
      <c r="Y22" s="343"/>
      <c r="Z22" s="343"/>
      <c r="AA22" s="343"/>
      <c r="AB22" s="343"/>
      <c r="AC22" s="343"/>
      <c r="AD22" s="343"/>
      <c r="AE22" s="343"/>
      <c r="AF22" s="343"/>
      <c r="AG22" s="343"/>
      <c r="AH22" s="343"/>
      <c r="AI22" s="343"/>
      <c r="AJ22" s="343"/>
      <c r="AK22" s="343"/>
      <c r="AL22" s="343"/>
      <c r="AM22" s="343"/>
      <c r="AN22" s="343"/>
      <c r="AO22" s="343"/>
      <c r="AP22" s="343"/>
      <c r="AQ22" s="343"/>
      <c r="AR22" s="343"/>
      <c r="AS22" s="343"/>
      <c r="AT22" s="343"/>
      <c r="AU22" s="343"/>
      <c r="AV22" s="343"/>
      <c r="AW22" s="343"/>
      <c r="AX22" s="343"/>
      <c r="AY22" s="343"/>
      <c r="AZ22" s="343"/>
      <c r="BA22" s="343"/>
      <c r="BB22" s="343"/>
      <c r="BC22" s="343"/>
      <c r="BD22" s="343"/>
      <c r="BE22" s="343"/>
      <c r="BF22" s="343"/>
      <c r="BG22" s="343"/>
      <c r="BH22" s="343"/>
      <c r="BI22" s="343"/>
      <c r="BJ22" s="343"/>
      <c r="BK22" s="343"/>
      <c r="BL22" s="343"/>
      <c r="BM22" s="343"/>
      <c r="BN22" s="343"/>
      <c r="BO22" s="343"/>
      <c r="BP22" s="343"/>
      <c r="BQ22" s="343"/>
      <c r="BR22" s="343"/>
      <c r="BS22" s="343"/>
      <c r="BT22" s="343"/>
    </row>
    <row r="23" spans="1:72" ht="15" thickBot="1">
      <c r="A23" s="300" t="s">
        <v>2</v>
      </c>
      <c r="B23" s="301"/>
      <c r="C23" s="301"/>
      <c r="D23" s="63"/>
      <c r="E23" s="64"/>
      <c r="F23" s="64"/>
      <c r="G23" s="64"/>
      <c r="H23" s="65">
        <f>SUM(H16:H22)</f>
        <v>0</v>
      </c>
      <c r="I23" s="65"/>
      <c r="J23" s="65"/>
      <c r="K23" s="65">
        <f>SUM(K16:K22)</f>
        <v>0</v>
      </c>
      <c r="L23" s="66">
        <f>SUM(L16:L22)</f>
        <v>0</v>
      </c>
      <c r="M23" s="14"/>
    </row>
    <row r="24" spans="1:72" s="18" customFormat="1" ht="15" customHeight="1" thickBot="1">
      <c r="A24" s="44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42"/>
      <c r="M24" s="14"/>
      <c r="N24" s="262"/>
      <c r="O24" s="338"/>
      <c r="P24" s="338"/>
      <c r="Q24" s="338"/>
      <c r="R24" s="338"/>
      <c r="S24" s="338"/>
      <c r="T24" s="338"/>
      <c r="U24" s="338"/>
      <c r="V24" s="338"/>
      <c r="W24" s="338"/>
      <c r="X24" s="338"/>
      <c r="Y24" s="338"/>
      <c r="Z24" s="338"/>
      <c r="AA24" s="338"/>
      <c r="AB24" s="338"/>
      <c r="AC24" s="338"/>
      <c r="AD24" s="338"/>
      <c r="AE24" s="338"/>
      <c r="AF24" s="338"/>
      <c r="AG24" s="338"/>
      <c r="AH24" s="338"/>
      <c r="AI24" s="338"/>
      <c r="AJ24" s="338"/>
      <c r="AK24" s="338"/>
      <c r="AL24" s="338"/>
      <c r="AM24" s="338"/>
      <c r="AN24" s="338"/>
      <c r="AO24" s="338"/>
      <c r="AP24" s="338"/>
      <c r="AQ24" s="338"/>
      <c r="AR24" s="338"/>
      <c r="AS24" s="338"/>
      <c r="AT24" s="338"/>
      <c r="AU24" s="338"/>
      <c r="AV24" s="338"/>
      <c r="AW24" s="338"/>
      <c r="AX24" s="338"/>
      <c r="AY24" s="338"/>
      <c r="AZ24" s="338"/>
      <c r="BA24" s="338"/>
      <c r="BB24" s="338"/>
      <c r="BC24" s="338"/>
      <c r="BD24" s="338"/>
      <c r="BE24" s="338"/>
      <c r="BF24" s="338"/>
      <c r="BG24" s="338"/>
      <c r="BH24" s="338"/>
      <c r="BI24" s="338"/>
      <c r="BJ24" s="338"/>
      <c r="BK24" s="338"/>
      <c r="BL24" s="338"/>
      <c r="BM24" s="338"/>
      <c r="BN24" s="338"/>
      <c r="BO24" s="338"/>
      <c r="BP24" s="338"/>
      <c r="BQ24" s="338"/>
      <c r="BR24" s="338"/>
      <c r="BS24" s="338"/>
      <c r="BT24" s="338"/>
    </row>
    <row r="25" spans="1:72">
      <c r="A25" s="74"/>
      <c r="B25" s="75">
        <v>2</v>
      </c>
      <c r="C25" s="162" t="s">
        <v>35</v>
      </c>
      <c r="D25" s="162"/>
      <c r="E25" s="162"/>
      <c r="F25" s="162"/>
      <c r="G25" s="162"/>
      <c r="H25" s="162"/>
      <c r="I25" s="162"/>
      <c r="J25" s="162"/>
      <c r="K25" s="162"/>
      <c r="L25" s="163"/>
      <c r="M25" s="14"/>
    </row>
    <row r="26" spans="1:72">
      <c r="A26" s="117" t="s">
        <v>71</v>
      </c>
      <c r="B26" s="118" t="s">
        <v>34</v>
      </c>
      <c r="C26" s="128" t="s">
        <v>36</v>
      </c>
      <c r="D26" s="118" t="s">
        <v>64</v>
      </c>
      <c r="E26" s="120">
        <v>4500</v>
      </c>
      <c r="F26" s="120"/>
      <c r="G26" s="120"/>
      <c r="H26" s="121">
        <f t="shared" ref="H26:H29" si="5">G26+F26</f>
        <v>0</v>
      </c>
      <c r="I26" s="121">
        <f t="shared" ref="I26:I29" si="6">F26*(1+$L$7)</f>
        <v>0</v>
      </c>
      <c r="J26" s="121">
        <f t="shared" ref="J26:J29" si="7">G26*(1+$L$7)</f>
        <v>0</v>
      </c>
      <c r="K26" s="122">
        <f t="shared" ref="K26:K29" si="8">J26+I26</f>
        <v>0</v>
      </c>
      <c r="L26" s="123">
        <f>K26*E26</f>
        <v>0</v>
      </c>
      <c r="M26" s="14"/>
    </row>
    <row r="27" spans="1:72" ht="27.6">
      <c r="A27" s="117" t="s">
        <v>72</v>
      </c>
      <c r="B27" s="118" t="s">
        <v>243</v>
      </c>
      <c r="C27" s="119" t="s">
        <v>37</v>
      </c>
      <c r="D27" s="118" t="s">
        <v>75</v>
      </c>
      <c r="E27" s="120">
        <v>4445.0600000000004</v>
      </c>
      <c r="F27" s="120"/>
      <c r="G27" s="120"/>
      <c r="H27" s="121">
        <f t="shared" si="5"/>
        <v>0</v>
      </c>
      <c r="I27" s="121">
        <f t="shared" si="6"/>
        <v>0</v>
      </c>
      <c r="J27" s="121">
        <f t="shared" si="7"/>
        <v>0</v>
      </c>
      <c r="K27" s="122">
        <f t="shared" si="8"/>
        <v>0</v>
      </c>
      <c r="L27" s="123">
        <f>K27*E27</f>
        <v>0</v>
      </c>
      <c r="M27" s="14"/>
    </row>
    <row r="28" spans="1:72" ht="18.75" customHeight="1">
      <c r="A28" s="117" t="s">
        <v>73</v>
      </c>
      <c r="B28" s="118" t="s">
        <v>244</v>
      </c>
      <c r="C28" s="128" t="s">
        <v>38</v>
      </c>
      <c r="D28" s="118" t="s">
        <v>75</v>
      </c>
      <c r="E28" s="120">
        <v>1696.9</v>
      </c>
      <c r="F28" s="120"/>
      <c r="G28" s="120"/>
      <c r="H28" s="121">
        <f t="shared" si="5"/>
        <v>0</v>
      </c>
      <c r="I28" s="121">
        <f t="shared" si="6"/>
        <v>0</v>
      </c>
      <c r="J28" s="121">
        <f t="shared" si="7"/>
        <v>0</v>
      </c>
      <c r="K28" s="122">
        <f t="shared" si="8"/>
        <v>0</v>
      </c>
      <c r="L28" s="123">
        <f t="shared" ref="L28:L29" si="9">K28*E28</f>
        <v>0</v>
      </c>
      <c r="M28" s="14"/>
    </row>
    <row r="29" spans="1:72" ht="20.25" customHeight="1">
      <c r="A29" s="117" t="s">
        <v>74</v>
      </c>
      <c r="B29" s="118" t="s">
        <v>245</v>
      </c>
      <c r="C29" s="128" t="s">
        <v>39</v>
      </c>
      <c r="D29" s="118" t="s">
        <v>64</v>
      </c>
      <c r="E29" s="120">
        <v>1696.9</v>
      </c>
      <c r="F29" s="120"/>
      <c r="G29" s="120"/>
      <c r="H29" s="121">
        <f t="shared" si="5"/>
        <v>0</v>
      </c>
      <c r="I29" s="121">
        <f t="shared" si="6"/>
        <v>0</v>
      </c>
      <c r="J29" s="121">
        <f t="shared" si="7"/>
        <v>0</v>
      </c>
      <c r="K29" s="122">
        <f t="shared" si="8"/>
        <v>0</v>
      </c>
      <c r="L29" s="123">
        <f t="shared" si="9"/>
        <v>0</v>
      </c>
      <c r="M29" s="14"/>
    </row>
    <row r="30" spans="1:72" ht="15" thickBot="1">
      <c r="A30" s="300" t="s">
        <v>2</v>
      </c>
      <c r="B30" s="301"/>
      <c r="C30" s="301"/>
      <c r="D30" s="63"/>
      <c r="E30" s="64"/>
      <c r="F30" s="64"/>
      <c r="G30" s="64"/>
      <c r="H30" s="65">
        <f>SUM(H26:H29)</f>
        <v>0</v>
      </c>
      <c r="I30" s="65"/>
      <c r="J30" s="65"/>
      <c r="K30" s="65">
        <f>SUM(K26:K29)</f>
        <v>0</v>
      </c>
      <c r="L30" s="66">
        <f>SUM(L26:L29)</f>
        <v>0</v>
      </c>
      <c r="M30" s="14"/>
    </row>
    <row r="31" spans="1:72" ht="15" thickBot="1">
      <c r="A31" s="44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42"/>
      <c r="M31" s="14"/>
    </row>
    <row r="32" spans="1:72">
      <c r="A32" s="74"/>
      <c r="B32" s="75">
        <v>3</v>
      </c>
      <c r="C32" s="162" t="s">
        <v>171</v>
      </c>
      <c r="D32" s="162"/>
      <c r="E32" s="162"/>
      <c r="F32" s="162"/>
      <c r="G32" s="162"/>
      <c r="H32" s="162"/>
      <c r="I32" s="162"/>
      <c r="J32" s="162"/>
      <c r="K32" s="162"/>
      <c r="L32" s="163"/>
      <c r="M32" s="14"/>
    </row>
    <row r="33" spans="1:72">
      <c r="A33" s="117" t="s">
        <v>168</v>
      </c>
      <c r="B33" s="118"/>
      <c r="C33" s="128" t="s">
        <v>335</v>
      </c>
      <c r="D33" s="118" t="s">
        <v>59</v>
      </c>
      <c r="E33" s="120">
        <v>24</v>
      </c>
      <c r="F33" s="120"/>
      <c r="G33" s="120"/>
      <c r="H33" s="121">
        <f t="shared" ref="H33:H35" si="10">G33+F33</f>
        <v>0</v>
      </c>
      <c r="I33" s="121">
        <f t="shared" ref="I33:I35" si="11">F33*(1+$L$7)</f>
        <v>0</v>
      </c>
      <c r="J33" s="121">
        <f t="shared" ref="J33:J35" si="12">G33*(1+$L$7)</f>
        <v>0</v>
      </c>
      <c r="K33" s="122">
        <f t="shared" ref="K33:K35" si="13">J33+I33</f>
        <v>0</v>
      </c>
      <c r="L33" s="123">
        <f>E33*K33</f>
        <v>0</v>
      </c>
      <c r="M33" s="14"/>
    </row>
    <row r="34" spans="1:72" ht="49.5" customHeight="1">
      <c r="A34" s="117" t="s">
        <v>57</v>
      </c>
      <c r="B34" s="118" t="s">
        <v>40</v>
      </c>
      <c r="C34" s="119" t="s">
        <v>331</v>
      </c>
      <c r="D34" s="118" t="s">
        <v>59</v>
      </c>
      <c r="E34" s="120">
        <v>1</v>
      </c>
      <c r="F34" s="120"/>
      <c r="G34" s="120"/>
      <c r="H34" s="121">
        <f t="shared" si="10"/>
        <v>0</v>
      </c>
      <c r="I34" s="121">
        <f t="shared" si="11"/>
        <v>0</v>
      </c>
      <c r="J34" s="121">
        <f t="shared" si="12"/>
        <v>0</v>
      </c>
      <c r="K34" s="122">
        <f t="shared" si="13"/>
        <v>0</v>
      </c>
      <c r="L34" s="123">
        <f>K34*E34</f>
        <v>0</v>
      </c>
      <c r="M34" s="14"/>
    </row>
    <row r="35" spans="1:72" ht="48.75" customHeight="1">
      <c r="A35" s="117" t="s">
        <v>70</v>
      </c>
      <c r="B35" s="118" t="s">
        <v>41</v>
      </c>
      <c r="C35" s="119" t="s">
        <v>332</v>
      </c>
      <c r="D35" s="118" t="s">
        <v>59</v>
      </c>
      <c r="E35" s="120">
        <v>1</v>
      </c>
      <c r="F35" s="120"/>
      <c r="G35" s="120"/>
      <c r="H35" s="121">
        <f t="shared" si="10"/>
        <v>0</v>
      </c>
      <c r="I35" s="121">
        <f t="shared" si="11"/>
        <v>0</v>
      </c>
      <c r="J35" s="121">
        <f t="shared" si="12"/>
        <v>0</v>
      </c>
      <c r="K35" s="122">
        <f t="shared" si="13"/>
        <v>0</v>
      </c>
      <c r="L35" s="123">
        <f>K35*E35</f>
        <v>0</v>
      </c>
      <c r="M35" s="14"/>
    </row>
    <row r="36" spans="1:72" ht="15" thickBot="1">
      <c r="A36" s="300" t="s">
        <v>2</v>
      </c>
      <c r="B36" s="301"/>
      <c r="C36" s="301"/>
      <c r="D36" s="63"/>
      <c r="E36" s="64"/>
      <c r="F36" s="64"/>
      <c r="G36" s="64"/>
      <c r="H36" s="65">
        <f>SUM(H33:H35)</f>
        <v>0</v>
      </c>
      <c r="I36" s="65"/>
      <c r="J36" s="65"/>
      <c r="K36" s="65">
        <f>SUM(K33:K35)</f>
        <v>0</v>
      </c>
      <c r="L36" s="66">
        <f>SUM(L33:L35)</f>
        <v>0</v>
      </c>
      <c r="M36" s="14"/>
    </row>
    <row r="37" spans="1:72" ht="15" thickBot="1">
      <c r="A37" s="44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42"/>
      <c r="M37" s="14"/>
    </row>
    <row r="38" spans="1:72">
      <c r="A38" s="74"/>
      <c r="B38" s="75">
        <v>4</v>
      </c>
      <c r="C38" s="162" t="s">
        <v>172</v>
      </c>
      <c r="D38" s="162"/>
      <c r="E38" s="162"/>
      <c r="F38" s="162"/>
      <c r="G38" s="162"/>
      <c r="H38" s="162"/>
      <c r="I38" s="162"/>
      <c r="J38" s="162"/>
      <c r="K38" s="162"/>
      <c r="L38" s="163"/>
      <c r="M38" s="14"/>
    </row>
    <row r="39" spans="1:72" ht="27.6">
      <c r="A39" s="117" t="s">
        <v>168</v>
      </c>
      <c r="B39" s="118" t="s">
        <v>42</v>
      </c>
      <c r="C39" s="119" t="s">
        <v>333</v>
      </c>
      <c r="D39" s="118" t="s">
        <v>59</v>
      </c>
      <c r="E39" s="120">
        <v>9</v>
      </c>
      <c r="F39" s="120"/>
      <c r="G39" s="120"/>
      <c r="H39" s="121">
        <f t="shared" ref="H39:H45" si="14">G39+F39</f>
        <v>0</v>
      </c>
      <c r="I39" s="121">
        <f t="shared" ref="I39:I45" si="15">F39*(1+$L$7)</f>
        <v>0</v>
      </c>
      <c r="J39" s="121">
        <f t="shared" ref="J39:J45" si="16">G39*(1+$L$7)</f>
        <v>0</v>
      </c>
      <c r="K39" s="122">
        <f t="shared" ref="K39:K45" si="17">J39+I39</f>
        <v>0</v>
      </c>
      <c r="L39" s="123">
        <f>E39*K39</f>
        <v>0</v>
      </c>
      <c r="M39" s="14"/>
    </row>
    <row r="40" spans="1:72">
      <c r="A40" s="117" t="s">
        <v>168</v>
      </c>
      <c r="B40" s="118" t="s">
        <v>43</v>
      </c>
      <c r="C40" s="119" t="s">
        <v>336</v>
      </c>
      <c r="D40" s="118" t="s">
        <v>59</v>
      </c>
      <c r="E40" s="120">
        <v>6</v>
      </c>
      <c r="F40" s="120"/>
      <c r="G40" s="120"/>
      <c r="H40" s="121">
        <f t="shared" si="14"/>
        <v>0</v>
      </c>
      <c r="I40" s="121">
        <f t="shared" si="15"/>
        <v>0</v>
      </c>
      <c r="J40" s="121">
        <f t="shared" si="16"/>
        <v>0</v>
      </c>
      <c r="K40" s="122">
        <f t="shared" si="17"/>
        <v>0</v>
      </c>
      <c r="L40" s="123">
        <f>E40*K40</f>
        <v>0</v>
      </c>
      <c r="M40" s="14"/>
    </row>
    <row r="41" spans="1:72">
      <c r="A41" s="117" t="s">
        <v>168</v>
      </c>
      <c r="B41" s="118" t="s">
        <v>246</v>
      </c>
      <c r="C41" s="119" t="s">
        <v>334</v>
      </c>
      <c r="D41" s="118" t="s">
        <v>327</v>
      </c>
      <c r="E41" s="120">
        <v>140</v>
      </c>
      <c r="F41" s="120"/>
      <c r="G41" s="120"/>
      <c r="H41" s="121">
        <f t="shared" si="14"/>
        <v>0</v>
      </c>
      <c r="I41" s="121">
        <f t="shared" si="15"/>
        <v>0</v>
      </c>
      <c r="J41" s="121">
        <f t="shared" si="16"/>
        <v>0</v>
      </c>
      <c r="K41" s="122">
        <f t="shared" si="17"/>
        <v>0</v>
      </c>
      <c r="L41" s="123">
        <f>E41*K41</f>
        <v>0</v>
      </c>
      <c r="M41" s="14"/>
    </row>
    <row r="42" spans="1:72">
      <c r="A42" s="117" t="s">
        <v>168</v>
      </c>
      <c r="B42" s="118" t="s">
        <v>247</v>
      </c>
      <c r="C42" s="119" t="s">
        <v>337</v>
      </c>
      <c r="D42" s="118" t="s">
        <v>65</v>
      </c>
      <c r="E42" s="120">
        <v>1000</v>
      </c>
      <c r="F42" s="120"/>
      <c r="G42" s="120"/>
      <c r="H42" s="121">
        <f t="shared" si="14"/>
        <v>0</v>
      </c>
      <c r="I42" s="121">
        <f t="shared" si="15"/>
        <v>0</v>
      </c>
      <c r="J42" s="121">
        <f t="shared" si="16"/>
        <v>0</v>
      </c>
      <c r="K42" s="122">
        <f t="shared" si="17"/>
        <v>0</v>
      </c>
      <c r="L42" s="123">
        <f>E42*K42</f>
        <v>0</v>
      </c>
      <c r="M42" s="14"/>
    </row>
    <row r="43" spans="1:72" ht="27.6">
      <c r="A43" s="117" t="s">
        <v>57</v>
      </c>
      <c r="B43" s="118" t="s">
        <v>326</v>
      </c>
      <c r="C43" s="124" t="s">
        <v>328</v>
      </c>
      <c r="D43" s="118" t="s">
        <v>59</v>
      </c>
      <c r="E43" s="120">
        <v>1</v>
      </c>
      <c r="F43" s="120"/>
      <c r="G43" s="120"/>
      <c r="H43" s="121">
        <f t="shared" si="14"/>
        <v>0</v>
      </c>
      <c r="I43" s="121">
        <f t="shared" si="15"/>
        <v>0</v>
      </c>
      <c r="J43" s="121">
        <f t="shared" si="16"/>
        <v>0</v>
      </c>
      <c r="K43" s="122">
        <f t="shared" si="17"/>
        <v>0</v>
      </c>
      <c r="L43" s="123">
        <f>K43*E43</f>
        <v>0</v>
      </c>
      <c r="M43" s="14"/>
    </row>
    <row r="44" spans="1:72" s="17" customFormat="1" ht="27.6">
      <c r="A44" s="129" t="s">
        <v>70</v>
      </c>
      <c r="B44" s="118" t="s">
        <v>365</v>
      </c>
      <c r="C44" s="124" t="s">
        <v>329</v>
      </c>
      <c r="D44" s="118" t="s">
        <v>59</v>
      </c>
      <c r="E44" s="120">
        <v>1</v>
      </c>
      <c r="F44" s="120"/>
      <c r="G44" s="120"/>
      <c r="H44" s="121">
        <f t="shared" si="14"/>
        <v>0</v>
      </c>
      <c r="I44" s="121">
        <f t="shared" si="15"/>
        <v>0</v>
      </c>
      <c r="J44" s="121">
        <f t="shared" si="16"/>
        <v>0</v>
      </c>
      <c r="K44" s="122">
        <f t="shared" si="17"/>
        <v>0</v>
      </c>
      <c r="L44" s="123">
        <f>K44*E44</f>
        <v>0</v>
      </c>
      <c r="M44" s="16"/>
      <c r="N44" s="344"/>
      <c r="O44" s="345"/>
      <c r="P44" s="345"/>
      <c r="Q44" s="345"/>
      <c r="R44" s="345"/>
      <c r="S44" s="345"/>
      <c r="T44" s="345"/>
      <c r="U44" s="345"/>
      <c r="V44" s="345"/>
      <c r="W44" s="345"/>
      <c r="X44" s="345"/>
      <c r="Y44" s="345"/>
      <c r="Z44" s="345"/>
      <c r="AA44" s="345"/>
      <c r="AB44" s="345"/>
      <c r="AC44" s="345"/>
      <c r="AD44" s="345"/>
      <c r="AE44" s="345"/>
      <c r="AF44" s="345"/>
      <c r="AG44" s="345"/>
      <c r="AH44" s="345"/>
      <c r="AI44" s="345"/>
      <c r="AJ44" s="345"/>
      <c r="AK44" s="345"/>
      <c r="AL44" s="345"/>
      <c r="AM44" s="345"/>
      <c r="AN44" s="345"/>
      <c r="AO44" s="345"/>
      <c r="AP44" s="345"/>
      <c r="AQ44" s="345"/>
      <c r="AR44" s="345"/>
      <c r="AS44" s="345"/>
      <c r="AT44" s="345"/>
      <c r="AU44" s="345"/>
      <c r="AV44" s="345"/>
      <c r="AW44" s="345"/>
      <c r="AX44" s="345"/>
      <c r="AY44" s="345"/>
      <c r="AZ44" s="345"/>
      <c r="BA44" s="345"/>
      <c r="BB44" s="345"/>
      <c r="BC44" s="345"/>
      <c r="BD44" s="345"/>
      <c r="BE44" s="345"/>
      <c r="BF44" s="345"/>
      <c r="BG44" s="345"/>
      <c r="BH44" s="345"/>
      <c r="BI44" s="345"/>
      <c r="BJ44" s="345"/>
      <c r="BK44" s="345"/>
      <c r="BL44" s="345"/>
      <c r="BM44" s="345"/>
      <c r="BN44" s="345"/>
      <c r="BO44" s="345"/>
      <c r="BP44" s="345"/>
      <c r="BQ44" s="345"/>
      <c r="BR44" s="345"/>
      <c r="BS44" s="345"/>
      <c r="BT44" s="345"/>
    </row>
    <row r="45" spans="1:72" ht="18" customHeight="1">
      <c r="A45" s="129" t="s">
        <v>77</v>
      </c>
      <c r="B45" s="118" t="s">
        <v>366</v>
      </c>
      <c r="C45" s="130" t="s">
        <v>330</v>
      </c>
      <c r="D45" s="118" t="s">
        <v>59</v>
      </c>
      <c r="E45" s="120">
        <v>1</v>
      </c>
      <c r="F45" s="120"/>
      <c r="G45" s="120"/>
      <c r="H45" s="121">
        <f t="shared" si="14"/>
        <v>0</v>
      </c>
      <c r="I45" s="121">
        <f t="shared" si="15"/>
        <v>0</v>
      </c>
      <c r="J45" s="121">
        <f t="shared" si="16"/>
        <v>0</v>
      </c>
      <c r="K45" s="122">
        <f t="shared" si="17"/>
        <v>0</v>
      </c>
      <c r="L45" s="123">
        <f t="shared" ref="L45" si="18">K45*E45</f>
        <v>0</v>
      </c>
      <c r="M45" s="14"/>
    </row>
    <row r="46" spans="1:72" s="18" customFormat="1" ht="15" thickBot="1">
      <c r="A46" s="300" t="s">
        <v>2</v>
      </c>
      <c r="B46" s="301"/>
      <c r="C46" s="301"/>
      <c r="D46" s="63"/>
      <c r="E46" s="64"/>
      <c r="F46" s="64"/>
      <c r="G46" s="64"/>
      <c r="H46" s="65">
        <f>SUM(H39:H45)</f>
        <v>0</v>
      </c>
      <c r="I46" s="65"/>
      <c r="J46" s="65"/>
      <c r="K46" s="65">
        <f>SUM(K39:K45)</f>
        <v>0</v>
      </c>
      <c r="L46" s="66">
        <f>SUM(L39:L45)</f>
        <v>0</v>
      </c>
      <c r="M46" s="14"/>
      <c r="N46" s="262"/>
      <c r="O46" s="338"/>
      <c r="P46" s="338"/>
      <c r="Q46" s="338"/>
      <c r="R46" s="338"/>
      <c r="S46" s="338"/>
      <c r="T46" s="338"/>
      <c r="U46" s="338"/>
      <c r="V46" s="338"/>
      <c r="W46" s="338"/>
      <c r="X46" s="338"/>
      <c r="Y46" s="338"/>
      <c r="Z46" s="338"/>
      <c r="AA46" s="338"/>
      <c r="AB46" s="338"/>
      <c r="AC46" s="338"/>
      <c r="AD46" s="338"/>
      <c r="AE46" s="338"/>
      <c r="AF46" s="338"/>
      <c r="AG46" s="338"/>
      <c r="AH46" s="338"/>
      <c r="AI46" s="338"/>
      <c r="AJ46" s="338"/>
      <c r="AK46" s="338"/>
      <c r="AL46" s="338"/>
      <c r="AM46" s="338"/>
      <c r="AN46" s="338"/>
      <c r="AO46" s="338"/>
      <c r="AP46" s="338"/>
      <c r="AQ46" s="338"/>
      <c r="AR46" s="338"/>
      <c r="AS46" s="338"/>
      <c r="AT46" s="338"/>
      <c r="AU46" s="338"/>
      <c r="AV46" s="338"/>
      <c r="AW46" s="338"/>
      <c r="AX46" s="338"/>
      <c r="AY46" s="338"/>
      <c r="AZ46" s="338"/>
      <c r="BA46" s="338"/>
      <c r="BB46" s="338"/>
      <c r="BC46" s="338"/>
      <c r="BD46" s="338"/>
      <c r="BE46" s="338"/>
      <c r="BF46" s="338"/>
      <c r="BG46" s="338"/>
      <c r="BH46" s="338"/>
      <c r="BI46" s="338"/>
      <c r="BJ46" s="338"/>
      <c r="BK46" s="338"/>
      <c r="BL46" s="338"/>
      <c r="BM46" s="338"/>
      <c r="BN46" s="338"/>
      <c r="BO46" s="338"/>
      <c r="BP46" s="338"/>
      <c r="BQ46" s="338"/>
      <c r="BR46" s="338"/>
      <c r="BS46" s="338"/>
      <c r="BT46" s="338"/>
    </row>
    <row r="47" spans="1:72" s="18" customFormat="1" ht="15" thickBot="1">
      <c r="A47" s="44"/>
      <c r="B47" s="39"/>
      <c r="C47" s="45"/>
      <c r="D47" s="39"/>
      <c r="E47" s="39"/>
      <c r="F47" s="39"/>
      <c r="G47" s="39"/>
      <c r="H47" s="39"/>
      <c r="I47" s="39"/>
      <c r="J47" s="39"/>
      <c r="K47" s="39"/>
      <c r="L47" s="42"/>
      <c r="M47" s="14"/>
      <c r="N47" s="262"/>
      <c r="O47" s="338"/>
      <c r="P47" s="338"/>
      <c r="Q47" s="338"/>
      <c r="R47" s="338"/>
      <c r="S47" s="338"/>
      <c r="T47" s="338"/>
      <c r="U47" s="338"/>
      <c r="V47" s="338"/>
      <c r="W47" s="338"/>
      <c r="X47" s="338"/>
      <c r="Y47" s="338"/>
      <c r="Z47" s="338"/>
      <c r="AA47" s="338"/>
      <c r="AB47" s="338"/>
      <c r="AC47" s="338"/>
      <c r="AD47" s="338"/>
      <c r="AE47" s="338"/>
      <c r="AF47" s="338"/>
      <c r="AG47" s="338"/>
      <c r="AH47" s="338"/>
      <c r="AI47" s="338"/>
      <c r="AJ47" s="338"/>
      <c r="AK47" s="338"/>
      <c r="AL47" s="338"/>
      <c r="AM47" s="338"/>
      <c r="AN47" s="338"/>
      <c r="AO47" s="338"/>
      <c r="AP47" s="338"/>
      <c r="AQ47" s="338"/>
      <c r="AR47" s="338"/>
      <c r="AS47" s="338"/>
      <c r="AT47" s="338"/>
      <c r="AU47" s="338"/>
      <c r="AV47" s="338"/>
      <c r="AW47" s="338"/>
      <c r="AX47" s="338"/>
      <c r="AY47" s="338"/>
      <c r="AZ47" s="338"/>
      <c r="BA47" s="338"/>
      <c r="BB47" s="338"/>
      <c r="BC47" s="338"/>
      <c r="BD47" s="338"/>
      <c r="BE47" s="338"/>
      <c r="BF47" s="338"/>
      <c r="BG47" s="338"/>
      <c r="BH47" s="338"/>
      <c r="BI47" s="338"/>
      <c r="BJ47" s="338"/>
      <c r="BK47" s="338"/>
      <c r="BL47" s="338"/>
      <c r="BM47" s="338"/>
      <c r="BN47" s="338"/>
      <c r="BO47" s="338"/>
      <c r="BP47" s="338"/>
      <c r="BQ47" s="338"/>
      <c r="BR47" s="338"/>
      <c r="BS47" s="338"/>
      <c r="BT47" s="338"/>
    </row>
    <row r="48" spans="1:72" s="18" customFormat="1">
      <c r="A48" s="74"/>
      <c r="B48" s="75">
        <v>5</v>
      </c>
      <c r="C48" s="162" t="s">
        <v>170</v>
      </c>
      <c r="D48" s="162"/>
      <c r="E48" s="162"/>
      <c r="F48" s="162"/>
      <c r="G48" s="162"/>
      <c r="H48" s="162"/>
      <c r="I48" s="162"/>
      <c r="J48" s="162"/>
      <c r="K48" s="162"/>
      <c r="L48" s="163"/>
      <c r="M48" s="14"/>
      <c r="N48" s="262"/>
      <c r="O48" s="338"/>
      <c r="P48" s="338"/>
      <c r="Q48" s="338"/>
      <c r="R48" s="338"/>
      <c r="S48" s="338"/>
      <c r="T48" s="338"/>
      <c r="U48" s="338"/>
      <c r="V48" s="338"/>
      <c r="W48" s="338"/>
      <c r="X48" s="338"/>
      <c r="Y48" s="338"/>
      <c r="Z48" s="338"/>
      <c r="AA48" s="338"/>
      <c r="AB48" s="338"/>
      <c r="AC48" s="338"/>
      <c r="AD48" s="338"/>
      <c r="AE48" s="338"/>
      <c r="AF48" s="338"/>
      <c r="AG48" s="338"/>
      <c r="AH48" s="338"/>
      <c r="AI48" s="338"/>
      <c r="AJ48" s="338"/>
      <c r="AK48" s="338"/>
      <c r="AL48" s="338"/>
      <c r="AM48" s="338"/>
      <c r="AN48" s="338"/>
      <c r="AO48" s="338"/>
      <c r="AP48" s="338"/>
      <c r="AQ48" s="338"/>
      <c r="AR48" s="338"/>
      <c r="AS48" s="338"/>
      <c r="AT48" s="338"/>
      <c r="AU48" s="338"/>
      <c r="AV48" s="338"/>
      <c r="AW48" s="338"/>
      <c r="AX48" s="338"/>
      <c r="AY48" s="338"/>
      <c r="AZ48" s="338"/>
      <c r="BA48" s="338"/>
      <c r="BB48" s="338"/>
      <c r="BC48" s="338"/>
      <c r="BD48" s="338"/>
      <c r="BE48" s="338"/>
      <c r="BF48" s="338"/>
      <c r="BG48" s="338"/>
      <c r="BH48" s="338"/>
      <c r="BI48" s="338"/>
      <c r="BJ48" s="338"/>
      <c r="BK48" s="338"/>
      <c r="BL48" s="338"/>
      <c r="BM48" s="338"/>
      <c r="BN48" s="338"/>
      <c r="BO48" s="338"/>
      <c r="BP48" s="338"/>
      <c r="BQ48" s="338"/>
      <c r="BR48" s="338"/>
      <c r="BS48" s="338"/>
      <c r="BT48" s="338"/>
    </row>
    <row r="49" spans="1:72" s="18" customFormat="1" ht="32.700000000000003" customHeight="1">
      <c r="A49" s="117" t="s">
        <v>78</v>
      </c>
      <c r="B49" s="118" t="s">
        <v>44</v>
      </c>
      <c r="C49" s="119" t="s">
        <v>342</v>
      </c>
      <c r="D49" s="118" t="s">
        <v>64</v>
      </c>
      <c r="E49" s="131">
        <v>21.6</v>
      </c>
      <c r="F49" s="120"/>
      <c r="G49" s="120"/>
      <c r="H49" s="121">
        <f>G49+F49</f>
        <v>0</v>
      </c>
      <c r="I49" s="121">
        <f>F49*(1+$L$7)</f>
        <v>0</v>
      </c>
      <c r="J49" s="121">
        <f>G49*(1+$L$7)</f>
        <v>0</v>
      </c>
      <c r="K49" s="122">
        <f>J49+I49</f>
        <v>0</v>
      </c>
      <c r="L49" s="123">
        <f>K49*E49</f>
        <v>0</v>
      </c>
      <c r="M49" s="14"/>
      <c r="N49" s="262"/>
      <c r="O49" s="338"/>
      <c r="P49" s="338"/>
      <c r="Q49" s="338"/>
      <c r="R49" s="338"/>
      <c r="S49" s="338"/>
      <c r="T49" s="338"/>
      <c r="U49" s="338"/>
      <c r="V49" s="338"/>
      <c r="W49" s="338"/>
      <c r="X49" s="338"/>
      <c r="Y49" s="338"/>
      <c r="Z49" s="338"/>
      <c r="AA49" s="338"/>
      <c r="AB49" s="338"/>
      <c r="AC49" s="338"/>
      <c r="AD49" s="338"/>
      <c r="AE49" s="338"/>
      <c r="AF49" s="338"/>
      <c r="AG49" s="338"/>
      <c r="AH49" s="338"/>
      <c r="AI49" s="338"/>
      <c r="AJ49" s="338"/>
      <c r="AK49" s="338"/>
      <c r="AL49" s="338"/>
      <c r="AM49" s="338"/>
      <c r="AN49" s="338"/>
      <c r="AO49" s="338"/>
      <c r="AP49" s="338"/>
      <c r="AQ49" s="338"/>
      <c r="AR49" s="338"/>
      <c r="AS49" s="338"/>
      <c r="AT49" s="338"/>
      <c r="AU49" s="338"/>
      <c r="AV49" s="338"/>
      <c r="AW49" s="338"/>
      <c r="AX49" s="338"/>
      <c r="AY49" s="338"/>
      <c r="AZ49" s="338"/>
      <c r="BA49" s="338"/>
      <c r="BB49" s="338"/>
      <c r="BC49" s="338"/>
      <c r="BD49" s="338"/>
      <c r="BE49" s="338"/>
      <c r="BF49" s="338"/>
      <c r="BG49" s="338"/>
      <c r="BH49" s="338"/>
      <c r="BI49" s="338"/>
      <c r="BJ49" s="338"/>
      <c r="BK49" s="338"/>
      <c r="BL49" s="338"/>
      <c r="BM49" s="338"/>
      <c r="BN49" s="338"/>
      <c r="BO49" s="338"/>
      <c r="BP49" s="338"/>
      <c r="BQ49" s="338"/>
      <c r="BR49" s="338"/>
      <c r="BS49" s="338"/>
      <c r="BT49" s="338"/>
    </row>
    <row r="50" spans="1:72" s="18" customFormat="1" ht="15" thickBot="1">
      <c r="A50" s="300" t="s">
        <v>2</v>
      </c>
      <c r="B50" s="301"/>
      <c r="C50" s="301"/>
      <c r="D50" s="63"/>
      <c r="E50" s="64"/>
      <c r="F50" s="64"/>
      <c r="G50" s="64"/>
      <c r="H50" s="65">
        <f>SUM(H49:H49)</f>
        <v>0</v>
      </c>
      <c r="I50" s="65"/>
      <c r="J50" s="65"/>
      <c r="K50" s="65">
        <f>SUM(K49:K49)</f>
        <v>0</v>
      </c>
      <c r="L50" s="66">
        <f>SUM(L49:L49)</f>
        <v>0</v>
      </c>
      <c r="M50" s="14"/>
      <c r="N50" s="262"/>
      <c r="O50" s="338"/>
      <c r="P50" s="338"/>
      <c r="Q50" s="338"/>
      <c r="R50" s="338"/>
      <c r="S50" s="338"/>
      <c r="T50" s="338"/>
      <c r="U50" s="338"/>
      <c r="V50" s="338"/>
      <c r="W50" s="338"/>
      <c r="X50" s="338"/>
      <c r="Y50" s="338"/>
      <c r="Z50" s="338"/>
      <c r="AA50" s="338"/>
      <c r="AB50" s="338"/>
      <c r="AC50" s="338"/>
      <c r="AD50" s="338"/>
      <c r="AE50" s="338"/>
      <c r="AF50" s="338"/>
      <c r="AG50" s="338"/>
      <c r="AH50" s="338"/>
      <c r="AI50" s="338"/>
      <c r="AJ50" s="338"/>
      <c r="AK50" s="338"/>
      <c r="AL50" s="338"/>
      <c r="AM50" s="338"/>
      <c r="AN50" s="338"/>
      <c r="AO50" s="338"/>
      <c r="AP50" s="338"/>
      <c r="AQ50" s="338"/>
      <c r="AR50" s="338"/>
      <c r="AS50" s="338"/>
      <c r="AT50" s="338"/>
      <c r="AU50" s="338"/>
      <c r="AV50" s="338"/>
      <c r="AW50" s="338"/>
      <c r="AX50" s="338"/>
      <c r="AY50" s="338"/>
      <c r="AZ50" s="338"/>
      <c r="BA50" s="338"/>
      <c r="BB50" s="338"/>
      <c r="BC50" s="338"/>
      <c r="BD50" s="338"/>
      <c r="BE50" s="338"/>
      <c r="BF50" s="338"/>
      <c r="BG50" s="338"/>
      <c r="BH50" s="338"/>
      <c r="BI50" s="338"/>
      <c r="BJ50" s="338"/>
      <c r="BK50" s="338"/>
      <c r="BL50" s="338"/>
      <c r="BM50" s="338"/>
      <c r="BN50" s="338"/>
      <c r="BO50" s="338"/>
      <c r="BP50" s="338"/>
      <c r="BQ50" s="338"/>
      <c r="BR50" s="338"/>
      <c r="BS50" s="338"/>
      <c r="BT50" s="338"/>
    </row>
    <row r="51" spans="1:72" s="18" customFormat="1" ht="15" thickBot="1">
      <c r="A51" s="44"/>
      <c r="B51" s="39"/>
      <c r="C51" s="45"/>
      <c r="D51" s="39"/>
      <c r="E51" s="39"/>
      <c r="F51" s="39"/>
      <c r="G51" s="39"/>
      <c r="H51" s="39"/>
      <c r="I51" s="39"/>
      <c r="J51" s="39"/>
      <c r="K51" s="39"/>
      <c r="L51" s="42"/>
      <c r="M51" s="14"/>
      <c r="N51" s="262"/>
      <c r="O51" s="338"/>
      <c r="P51" s="338"/>
      <c r="Q51" s="338"/>
      <c r="R51" s="338"/>
      <c r="S51" s="338"/>
      <c r="T51" s="338"/>
      <c r="U51" s="338"/>
      <c r="V51" s="338"/>
      <c r="W51" s="338"/>
      <c r="X51" s="338"/>
      <c r="Y51" s="338"/>
      <c r="Z51" s="338"/>
      <c r="AA51" s="338"/>
      <c r="AB51" s="338"/>
      <c r="AC51" s="338"/>
      <c r="AD51" s="338"/>
      <c r="AE51" s="338"/>
      <c r="AF51" s="338"/>
      <c r="AG51" s="338"/>
      <c r="AH51" s="338"/>
      <c r="AI51" s="338"/>
      <c r="AJ51" s="338"/>
      <c r="AK51" s="338"/>
      <c r="AL51" s="338"/>
      <c r="AM51" s="338"/>
      <c r="AN51" s="338"/>
      <c r="AO51" s="338"/>
      <c r="AP51" s="338"/>
      <c r="AQ51" s="338"/>
      <c r="AR51" s="338"/>
      <c r="AS51" s="338"/>
      <c r="AT51" s="338"/>
      <c r="AU51" s="338"/>
      <c r="AV51" s="338"/>
      <c r="AW51" s="338"/>
      <c r="AX51" s="338"/>
      <c r="AY51" s="338"/>
      <c r="AZ51" s="338"/>
      <c r="BA51" s="338"/>
      <c r="BB51" s="338"/>
      <c r="BC51" s="338"/>
      <c r="BD51" s="338"/>
      <c r="BE51" s="338"/>
      <c r="BF51" s="338"/>
      <c r="BG51" s="338"/>
      <c r="BH51" s="338"/>
      <c r="BI51" s="338"/>
      <c r="BJ51" s="338"/>
      <c r="BK51" s="338"/>
      <c r="BL51" s="338"/>
      <c r="BM51" s="338"/>
      <c r="BN51" s="338"/>
      <c r="BO51" s="338"/>
      <c r="BP51" s="338"/>
      <c r="BQ51" s="338"/>
      <c r="BR51" s="338"/>
      <c r="BS51" s="338"/>
      <c r="BT51" s="338"/>
    </row>
    <row r="52" spans="1:72" s="18" customFormat="1">
      <c r="A52" s="74"/>
      <c r="B52" s="75">
        <v>6</v>
      </c>
      <c r="C52" s="162" t="s">
        <v>82</v>
      </c>
      <c r="D52" s="162"/>
      <c r="E52" s="162"/>
      <c r="F52" s="162"/>
      <c r="G52" s="162"/>
      <c r="H52" s="162"/>
      <c r="I52" s="162"/>
      <c r="J52" s="162"/>
      <c r="K52" s="162"/>
      <c r="L52" s="163"/>
      <c r="M52" s="14"/>
      <c r="N52" s="262"/>
      <c r="O52" s="338"/>
      <c r="P52" s="338"/>
      <c r="Q52" s="338"/>
      <c r="R52" s="338"/>
      <c r="S52" s="338"/>
      <c r="T52" s="338"/>
      <c r="U52" s="338"/>
      <c r="V52" s="338"/>
      <c r="W52" s="338"/>
      <c r="X52" s="338"/>
      <c r="Y52" s="338"/>
      <c r="Z52" s="338"/>
      <c r="AA52" s="338"/>
      <c r="AB52" s="338"/>
      <c r="AC52" s="338"/>
      <c r="AD52" s="338"/>
      <c r="AE52" s="338"/>
      <c r="AF52" s="338"/>
      <c r="AG52" s="338"/>
      <c r="AH52" s="338"/>
      <c r="AI52" s="338"/>
      <c r="AJ52" s="338"/>
      <c r="AK52" s="338"/>
      <c r="AL52" s="338"/>
      <c r="AM52" s="338"/>
      <c r="AN52" s="338"/>
      <c r="AO52" s="338"/>
      <c r="AP52" s="338"/>
      <c r="AQ52" s="338"/>
      <c r="AR52" s="338"/>
      <c r="AS52" s="338"/>
      <c r="AT52" s="338"/>
      <c r="AU52" s="338"/>
      <c r="AV52" s="338"/>
      <c r="AW52" s="338"/>
      <c r="AX52" s="338"/>
      <c r="AY52" s="338"/>
      <c r="AZ52" s="338"/>
      <c r="BA52" s="338"/>
      <c r="BB52" s="338"/>
      <c r="BC52" s="338"/>
      <c r="BD52" s="338"/>
      <c r="BE52" s="338"/>
      <c r="BF52" s="338"/>
      <c r="BG52" s="338"/>
      <c r="BH52" s="338"/>
      <c r="BI52" s="338"/>
      <c r="BJ52" s="338"/>
      <c r="BK52" s="338"/>
      <c r="BL52" s="338"/>
      <c r="BM52" s="338"/>
      <c r="BN52" s="338"/>
      <c r="BO52" s="338"/>
      <c r="BP52" s="338"/>
      <c r="BQ52" s="338"/>
      <c r="BR52" s="338"/>
      <c r="BS52" s="338"/>
      <c r="BT52" s="338"/>
    </row>
    <row r="53" spans="1:72" s="18" customFormat="1" ht="48.75" customHeight="1">
      <c r="A53" s="117" t="s">
        <v>185</v>
      </c>
      <c r="B53" s="118" t="s">
        <v>81</v>
      </c>
      <c r="C53" s="119" t="s">
        <v>197</v>
      </c>
      <c r="D53" s="118" t="s">
        <v>65</v>
      </c>
      <c r="E53" s="132">
        <f>((6.2+6.2+3.4+3.4+3.4)*2.5)+(15.2*0.8)</f>
        <v>68.66</v>
      </c>
      <c r="F53" s="132"/>
      <c r="G53" s="132"/>
      <c r="H53" s="121">
        <f t="shared" ref="H53:H57" si="19">G53+F53</f>
        <v>0</v>
      </c>
      <c r="I53" s="121">
        <f t="shared" ref="I53:I57" si="20">F53*(1+$L$7)</f>
        <v>0</v>
      </c>
      <c r="J53" s="121">
        <f t="shared" ref="J53:J57" si="21">G53*(1+$L$7)</f>
        <v>0</v>
      </c>
      <c r="K53" s="122">
        <f t="shared" ref="K53:K57" si="22">J53+I53</f>
        <v>0</v>
      </c>
      <c r="L53" s="123">
        <f t="shared" ref="L53" si="23">K53*E53</f>
        <v>0</v>
      </c>
      <c r="M53" s="14"/>
      <c r="N53" s="262"/>
      <c r="O53" s="338"/>
      <c r="P53" s="338"/>
      <c r="Q53" s="338"/>
      <c r="R53" s="338"/>
      <c r="S53" s="338"/>
      <c r="T53" s="338"/>
      <c r="U53" s="338"/>
      <c r="V53" s="338"/>
      <c r="W53" s="338"/>
      <c r="X53" s="338"/>
      <c r="Y53" s="338"/>
      <c r="Z53" s="338"/>
      <c r="AA53" s="338"/>
      <c r="AB53" s="338"/>
      <c r="AC53" s="338"/>
      <c r="AD53" s="338"/>
      <c r="AE53" s="338"/>
      <c r="AF53" s="338"/>
      <c r="AG53" s="338"/>
      <c r="AH53" s="338"/>
      <c r="AI53" s="338"/>
      <c r="AJ53" s="338"/>
      <c r="AK53" s="338"/>
      <c r="AL53" s="338"/>
      <c r="AM53" s="338"/>
      <c r="AN53" s="338"/>
      <c r="AO53" s="338"/>
      <c r="AP53" s="338"/>
      <c r="AQ53" s="338"/>
      <c r="AR53" s="338"/>
      <c r="AS53" s="338"/>
      <c r="AT53" s="338"/>
      <c r="AU53" s="338"/>
      <c r="AV53" s="338"/>
      <c r="AW53" s="338"/>
      <c r="AX53" s="338"/>
      <c r="AY53" s="338"/>
      <c r="AZ53" s="338"/>
      <c r="BA53" s="338"/>
      <c r="BB53" s="338"/>
      <c r="BC53" s="338"/>
      <c r="BD53" s="338"/>
      <c r="BE53" s="338"/>
      <c r="BF53" s="338"/>
      <c r="BG53" s="338"/>
      <c r="BH53" s="338"/>
      <c r="BI53" s="338"/>
      <c r="BJ53" s="338"/>
      <c r="BK53" s="338"/>
      <c r="BL53" s="338"/>
      <c r="BM53" s="338"/>
      <c r="BN53" s="338"/>
      <c r="BO53" s="338"/>
      <c r="BP53" s="338"/>
      <c r="BQ53" s="338"/>
      <c r="BR53" s="338"/>
      <c r="BS53" s="338"/>
      <c r="BT53" s="338"/>
    </row>
    <row r="54" spans="1:72" s="18" customFormat="1" ht="28.5" customHeight="1">
      <c r="A54" s="117" t="s">
        <v>167</v>
      </c>
      <c r="B54" s="118" t="s">
        <v>248</v>
      </c>
      <c r="C54" s="119" t="s">
        <v>339</v>
      </c>
      <c r="D54" s="118" t="s">
        <v>66</v>
      </c>
      <c r="E54" s="120">
        <f>(1.2+0.4)</f>
        <v>1.6</v>
      </c>
      <c r="F54" s="120"/>
      <c r="G54" s="120"/>
      <c r="H54" s="121">
        <f t="shared" si="19"/>
        <v>0</v>
      </c>
      <c r="I54" s="121">
        <f t="shared" si="20"/>
        <v>0</v>
      </c>
      <c r="J54" s="121">
        <f t="shared" si="21"/>
        <v>0</v>
      </c>
      <c r="K54" s="122">
        <f t="shared" si="22"/>
        <v>0</v>
      </c>
      <c r="L54" s="123">
        <f>E54*K54</f>
        <v>0</v>
      </c>
      <c r="M54" s="14"/>
      <c r="N54" s="262"/>
      <c r="O54" s="338"/>
      <c r="P54" s="338"/>
      <c r="Q54" s="338"/>
      <c r="R54" s="338"/>
      <c r="S54" s="338"/>
      <c r="T54" s="338"/>
      <c r="U54" s="338"/>
      <c r="V54" s="338"/>
      <c r="W54" s="338"/>
      <c r="X54" s="338"/>
      <c r="Y54" s="338"/>
      <c r="Z54" s="338"/>
      <c r="AA54" s="338"/>
      <c r="AB54" s="338"/>
      <c r="AC54" s="338"/>
      <c r="AD54" s="338"/>
      <c r="AE54" s="338"/>
      <c r="AF54" s="338"/>
      <c r="AG54" s="338"/>
      <c r="AH54" s="338"/>
      <c r="AI54" s="338"/>
      <c r="AJ54" s="338"/>
      <c r="AK54" s="338"/>
      <c r="AL54" s="338"/>
      <c r="AM54" s="338"/>
      <c r="AN54" s="338"/>
      <c r="AO54" s="338"/>
      <c r="AP54" s="338"/>
      <c r="AQ54" s="338"/>
      <c r="AR54" s="338"/>
      <c r="AS54" s="338"/>
      <c r="AT54" s="338"/>
      <c r="AU54" s="338"/>
      <c r="AV54" s="338"/>
      <c r="AW54" s="338"/>
      <c r="AX54" s="338"/>
      <c r="AY54" s="338"/>
      <c r="AZ54" s="338"/>
      <c r="BA54" s="338"/>
      <c r="BB54" s="338"/>
      <c r="BC54" s="338"/>
      <c r="BD54" s="338"/>
      <c r="BE54" s="338"/>
      <c r="BF54" s="338"/>
      <c r="BG54" s="338"/>
      <c r="BH54" s="338"/>
      <c r="BI54" s="338"/>
      <c r="BJ54" s="338"/>
      <c r="BK54" s="338"/>
      <c r="BL54" s="338"/>
      <c r="BM54" s="338"/>
      <c r="BN54" s="338"/>
      <c r="BO54" s="338"/>
      <c r="BP54" s="338"/>
      <c r="BQ54" s="338"/>
      <c r="BR54" s="338"/>
      <c r="BS54" s="338"/>
      <c r="BT54" s="338"/>
    </row>
    <row r="55" spans="1:72" s="18" customFormat="1" ht="28.5" customHeight="1">
      <c r="A55" s="117" t="s">
        <v>166</v>
      </c>
      <c r="B55" s="118" t="s">
        <v>249</v>
      </c>
      <c r="C55" s="119" t="s">
        <v>340</v>
      </c>
      <c r="D55" s="118" t="s">
        <v>66</v>
      </c>
      <c r="E55" s="120">
        <f>(1.5+0.4)+(0.9+0.4)+(1.2+0.4)</f>
        <v>4.8000000000000007</v>
      </c>
      <c r="F55" s="120"/>
      <c r="G55" s="120"/>
      <c r="H55" s="121">
        <f t="shared" si="19"/>
        <v>0</v>
      </c>
      <c r="I55" s="121">
        <f t="shared" si="20"/>
        <v>0</v>
      </c>
      <c r="J55" s="121">
        <f t="shared" si="21"/>
        <v>0</v>
      </c>
      <c r="K55" s="122">
        <f t="shared" si="22"/>
        <v>0</v>
      </c>
      <c r="L55" s="123">
        <f>E55*K55</f>
        <v>0</v>
      </c>
      <c r="M55" s="14"/>
      <c r="N55" s="262"/>
      <c r="O55" s="338"/>
      <c r="P55" s="338"/>
      <c r="Q55" s="338"/>
      <c r="R55" s="338"/>
      <c r="S55" s="338"/>
      <c r="T55" s="338"/>
      <c r="U55" s="338"/>
      <c r="V55" s="338"/>
      <c r="W55" s="338"/>
      <c r="X55" s="338"/>
      <c r="Y55" s="338"/>
      <c r="Z55" s="338"/>
      <c r="AA55" s="338"/>
      <c r="AB55" s="338"/>
      <c r="AC55" s="338"/>
      <c r="AD55" s="338"/>
      <c r="AE55" s="338"/>
      <c r="AF55" s="338"/>
      <c r="AG55" s="338"/>
      <c r="AH55" s="338"/>
      <c r="AI55" s="338"/>
      <c r="AJ55" s="338"/>
      <c r="AK55" s="338"/>
      <c r="AL55" s="338"/>
      <c r="AM55" s="338"/>
      <c r="AN55" s="338"/>
      <c r="AO55" s="338"/>
      <c r="AP55" s="338"/>
      <c r="AQ55" s="338"/>
      <c r="AR55" s="338"/>
      <c r="AS55" s="338"/>
      <c r="AT55" s="338"/>
      <c r="AU55" s="338"/>
      <c r="AV55" s="338"/>
      <c r="AW55" s="338"/>
      <c r="AX55" s="338"/>
      <c r="AY55" s="338"/>
      <c r="AZ55" s="338"/>
      <c r="BA55" s="338"/>
      <c r="BB55" s="338"/>
      <c r="BC55" s="338"/>
      <c r="BD55" s="338"/>
      <c r="BE55" s="338"/>
      <c r="BF55" s="338"/>
      <c r="BG55" s="338"/>
      <c r="BH55" s="338"/>
      <c r="BI55" s="338"/>
      <c r="BJ55" s="338"/>
      <c r="BK55" s="338"/>
      <c r="BL55" s="338"/>
      <c r="BM55" s="338"/>
      <c r="BN55" s="338"/>
      <c r="BO55" s="338"/>
      <c r="BP55" s="338"/>
      <c r="BQ55" s="338"/>
      <c r="BR55" s="338"/>
      <c r="BS55" s="338"/>
      <c r="BT55" s="338"/>
    </row>
    <row r="56" spans="1:72" s="18" customFormat="1">
      <c r="A56" s="117" t="s">
        <v>168</v>
      </c>
      <c r="B56" s="118" t="s">
        <v>250</v>
      </c>
      <c r="C56" s="128" t="s">
        <v>338</v>
      </c>
      <c r="D56" s="118" t="s">
        <v>65</v>
      </c>
      <c r="E56" s="120">
        <v>130.80000000000001</v>
      </c>
      <c r="F56" s="120"/>
      <c r="G56" s="120"/>
      <c r="H56" s="121">
        <f t="shared" si="19"/>
        <v>0</v>
      </c>
      <c r="I56" s="121">
        <f t="shared" si="20"/>
        <v>0</v>
      </c>
      <c r="J56" s="121">
        <f t="shared" si="21"/>
        <v>0</v>
      </c>
      <c r="K56" s="122">
        <f t="shared" si="22"/>
        <v>0</v>
      </c>
      <c r="L56" s="123">
        <f t="shared" ref="L56" si="24">K56*E56</f>
        <v>0</v>
      </c>
      <c r="M56" s="14"/>
      <c r="N56" s="262"/>
      <c r="O56" s="338"/>
      <c r="P56" s="338"/>
      <c r="Q56" s="338"/>
      <c r="R56" s="338"/>
      <c r="S56" s="338"/>
      <c r="T56" s="338"/>
      <c r="U56" s="338"/>
      <c r="V56" s="338"/>
      <c r="W56" s="338"/>
      <c r="X56" s="338"/>
      <c r="Y56" s="338"/>
      <c r="Z56" s="338"/>
      <c r="AA56" s="338"/>
      <c r="AB56" s="338"/>
      <c r="AC56" s="338"/>
      <c r="AD56" s="338"/>
      <c r="AE56" s="338"/>
      <c r="AF56" s="338"/>
      <c r="AG56" s="338"/>
      <c r="AH56" s="338"/>
      <c r="AI56" s="338"/>
      <c r="AJ56" s="338"/>
      <c r="AK56" s="338"/>
      <c r="AL56" s="338"/>
      <c r="AM56" s="338"/>
      <c r="AN56" s="338"/>
      <c r="AO56" s="338"/>
      <c r="AP56" s="338"/>
      <c r="AQ56" s="338"/>
      <c r="AR56" s="338"/>
      <c r="AS56" s="338"/>
      <c r="AT56" s="338"/>
      <c r="AU56" s="338"/>
      <c r="AV56" s="338"/>
      <c r="AW56" s="338"/>
      <c r="AX56" s="338"/>
      <c r="AY56" s="338"/>
      <c r="AZ56" s="338"/>
      <c r="BA56" s="338"/>
      <c r="BB56" s="338"/>
      <c r="BC56" s="338"/>
      <c r="BD56" s="338"/>
      <c r="BE56" s="338"/>
      <c r="BF56" s="338"/>
      <c r="BG56" s="338"/>
      <c r="BH56" s="338"/>
      <c r="BI56" s="338"/>
      <c r="BJ56" s="338"/>
      <c r="BK56" s="338"/>
      <c r="BL56" s="338"/>
      <c r="BM56" s="338"/>
      <c r="BN56" s="338"/>
      <c r="BO56" s="338"/>
      <c r="BP56" s="338"/>
      <c r="BQ56" s="338"/>
      <c r="BR56" s="338"/>
      <c r="BS56" s="338"/>
      <c r="BT56" s="338"/>
    </row>
    <row r="57" spans="1:72" s="18" customFormat="1" ht="41.4">
      <c r="A57" s="117" t="s">
        <v>196</v>
      </c>
      <c r="B57" s="118" t="s">
        <v>251</v>
      </c>
      <c r="C57" s="119" t="s">
        <v>341</v>
      </c>
      <c r="D57" s="118" t="s">
        <v>65</v>
      </c>
      <c r="E57" s="120">
        <f>40.2*3+(4.75*2*1.2)+(3.5*3*1.5)+(((4.34*3)+5.4+6.05+15.12)*0.2)+(40*0.4)</f>
        <v>171.66800000000001</v>
      </c>
      <c r="F57" s="120"/>
      <c r="G57" s="120"/>
      <c r="H57" s="121">
        <f t="shared" si="19"/>
        <v>0</v>
      </c>
      <c r="I57" s="121">
        <f t="shared" si="20"/>
        <v>0</v>
      </c>
      <c r="J57" s="121">
        <f t="shared" si="21"/>
        <v>0</v>
      </c>
      <c r="K57" s="122">
        <f t="shared" si="22"/>
        <v>0</v>
      </c>
      <c r="L57" s="123">
        <f>E57*K57</f>
        <v>0</v>
      </c>
      <c r="M57" s="14"/>
      <c r="N57" s="262"/>
      <c r="O57" s="338"/>
      <c r="P57" s="338"/>
      <c r="Q57" s="338"/>
      <c r="R57" s="338"/>
      <c r="S57" s="338"/>
      <c r="T57" s="338"/>
      <c r="U57" s="338"/>
      <c r="V57" s="338"/>
      <c r="W57" s="338"/>
      <c r="X57" s="338"/>
      <c r="Y57" s="338"/>
      <c r="Z57" s="338"/>
      <c r="AA57" s="338"/>
      <c r="AB57" s="338"/>
      <c r="AC57" s="338"/>
      <c r="AD57" s="338"/>
      <c r="AE57" s="338"/>
      <c r="AF57" s="338"/>
      <c r="AG57" s="338"/>
      <c r="AH57" s="338"/>
      <c r="AI57" s="338"/>
      <c r="AJ57" s="338"/>
      <c r="AK57" s="338"/>
      <c r="AL57" s="338"/>
      <c r="AM57" s="338"/>
      <c r="AN57" s="338"/>
      <c r="AO57" s="338"/>
      <c r="AP57" s="338"/>
      <c r="AQ57" s="338"/>
      <c r="AR57" s="338"/>
      <c r="AS57" s="338"/>
      <c r="AT57" s="338"/>
      <c r="AU57" s="338"/>
      <c r="AV57" s="338"/>
      <c r="AW57" s="338"/>
      <c r="AX57" s="338"/>
      <c r="AY57" s="338"/>
      <c r="AZ57" s="338"/>
      <c r="BA57" s="338"/>
      <c r="BB57" s="338"/>
      <c r="BC57" s="338"/>
      <c r="BD57" s="338"/>
      <c r="BE57" s="338"/>
      <c r="BF57" s="338"/>
      <c r="BG57" s="338"/>
      <c r="BH57" s="338"/>
      <c r="BI57" s="338"/>
      <c r="BJ57" s="338"/>
      <c r="BK57" s="338"/>
      <c r="BL57" s="338"/>
      <c r="BM57" s="338"/>
      <c r="BN57" s="338"/>
      <c r="BO57" s="338"/>
      <c r="BP57" s="338"/>
      <c r="BQ57" s="338"/>
      <c r="BR57" s="338"/>
      <c r="BS57" s="338"/>
      <c r="BT57" s="338"/>
    </row>
    <row r="58" spans="1:72" s="18" customFormat="1" ht="15" thickBot="1">
      <c r="A58" s="300" t="s">
        <v>2</v>
      </c>
      <c r="B58" s="301"/>
      <c r="C58" s="301"/>
      <c r="D58" s="63"/>
      <c r="E58" s="64"/>
      <c r="F58" s="64"/>
      <c r="G58" s="64"/>
      <c r="H58" s="65">
        <f>SUM(H53:H57)</f>
        <v>0</v>
      </c>
      <c r="I58" s="65"/>
      <c r="J58" s="65"/>
      <c r="K58" s="65">
        <f>SUM(K53:K57)</f>
        <v>0</v>
      </c>
      <c r="L58" s="66">
        <f>SUM(L53:L57)</f>
        <v>0</v>
      </c>
      <c r="M58" s="14"/>
      <c r="N58" s="262"/>
      <c r="O58" s="338"/>
      <c r="P58" s="338"/>
      <c r="Q58" s="338"/>
      <c r="R58" s="338"/>
      <c r="S58" s="338"/>
      <c r="T58" s="338"/>
      <c r="U58" s="338"/>
      <c r="V58" s="338"/>
      <c r="W58" s="338"/>
      <c r="X58" s="338"/>
      <c r="Y58" s="338"/>
      <c r="Z58" s="338"/>
      <c r="AA58" s="338"/>
      <c r="AB58" s="338"/>
      <c r="AC58" s="338"/>
      <c r="AD58" s="338"/>
      <c r="AE58" s="338"/>
      <c r="AF58" s="338"/>
      <c r="AG58" s="338"/>
      <c r="AH58" s="338"/>
      <c r="AI58" s="338"/>
      <c r="AJ58" s="338"/>
      <c r="AK58" s="338"/>
      <c r="AL58" s="338"/>
      <c r="AM58" s="338"/>
      <c r="AN58" s="338"/>
      <c r="AO58" s="338"/>
      <c r="AP58" s="338"/>
      <c r="AQ58" s="338"/>
      <c r="AR58" s="338"/>
      <c r="AS58" s="338"/>
      <c r="AT58" s="338"/>
      <c r="AU58" s="338"/>
      <c r="AV58" s="338"/>
      <c r="AW58" s="338"/>
      <c r="AX58" s="338"/>
      <c r="AY58" s="338"/>
      <c r="AZ58" s="338"/>
      <c r="BA58" s="338"/>
      <c r="BB58" s="338"/>
      <c r="BC58" s="338"/>
      <c r="BD58" s="338"/>
      <c r="BE58" s="338"/>
      <c r="BF58" s="338"/>
      <c r="BG58" s="338"/>
      <c r="BH58" s="338"/>
      <c r="BI58" s="338"/>
      <c r="BJ58" s="338"/>
      <c r="BK58" s="338"/>
      <c r="BL58" s="338"/>
      <c r="BM58" s="338"/>
      <c r="BN58" s="338"/>
      <c r="BO58" s="338"/>
      <c r="BP58" s="338"/>
      <c r="BQ58" s="338"/>
      <c r="BR58" s="338"/>
      <c r="BS58" s="338"/>
      <c r="BT58" s="338"/>
    </row>
    <row r="59" spans="1:72" s="18" customFormat="1" ht="15" thickBot="1">
      <c r="A59" s="44"/>
      <c r="B59" s="39"/>
      <c r="C59" s="45"/>
      <c r="D59" s="39"/>
      <c r="E59" s="39"/>
      <c r="F59" s="39"/>
      <c r="G59" s="39"/>
      <c r="H59" s="39"/>
      <c r="I59" s="39"/>
      <c r="J59" s="39"/>
      <c r="K59" s="39"/>
      <c r="L59" s="42"/>
      <c r="M59" s="14"/>
      <c r="N59" s="262"/>
      <c r="O59" s="338"/>
      <c r="P59" s="338"/>
      <c r="Q59" s="338"/>
      <c r="R59" s="338"/>
      <c r="S59" s="338"/>
      <c r="T59" s="338"/>
      <c r="U59" s="338"/>
      <c r="V59" s="338"/>
      <c r="W59" s="338"/>
      <c r="X59" s="338"/>
      <c r="Y59" s="338"/>
      <c r="Z59" s="338"/>
      <c r="AA59" s="338"/>
      <c r="AB59" s="338"/>
      <c r="AC59" s="338"/>
      <c r="AD59" s="338"/>
      <c r="AE59" s="338"/>
      <c r="AF59" s="338"/>
      <c r="AG59" s="338"/>
      <c r="AH59" s="338"/>
      <c r="AI59" s="338"/>
      <c r="AJ59" s="338"/>
      <c r="AK59" s="338"/>
      <c r="AL59" s="338"/>
      <c r="AM59" s="338"/>
      <c r="AN59" s="338"/>
      <c r="AO59" s="338"/>
      <c r="AP59" s="338"/>
      <c r="AQ59" s="338"/>
      <c r="AR59" s="338"/>
      <c r="AS59" s="338"/>
      <c r="AT59" s="338"/>
      <c r="AU59" s="338"/>
      <c r="AV59" s="338"/>
      <c r="AW59" s="338"/>
      <c r="AX59" s="338"/>
      <c r="AY59" s="338"/>
      <c r="AZ59" s="338"/>
      <c r="BA59" s="338"/>
      <c r="BB59" s="338"/>
      <c r="BC59" s="338"/>
      <c r="BD59" s="338"/>
      <c r="BE59" s="338"/>
      <c r="BF59" s="338"/>
      <c r="BG59" s="338"/>
      <c r="BH59" s="338"/>
      <c r="BI59" s="338"/>
      <c r="BJ59" s="338"/>
      <c r="BK59" s="338"/>
      <c r="BL59" s="338"/>
      <c r="BM59" s="338"/>
      <c r="BN59" s="338"/>
      <c r="BO59" s="338"/>
      <c r="BP59" s="338"/>
      <c r="BQ59" s="338"/>
      <c r="BR59" s="338"/>
      <c r="BS59" s="338"/>
      <c r="BT59" s="338"/>
    </row>
    <row r="60" spans="1:72" s="18" customFormat="1">
      <c r="A60" s="74"/>
      <c r="B60" s="75">
        <v>7</v>
      </c>
      <c r="C60" s="162" t="s">
        <v>20</v>
      </c>
      <c r="D60" s="162"/>
      <c r="E60" s="162"/>
      <c r="F60" s="162"/>
      <c r="G60" s="162"/>
      <c r="H60" s="162"/>
      <c r="I60" s="162"/>
      <c r="J60" s="162"/>
      <c r="K60" s="162"/>
      <c r="L60" s="163"/>
      <c r="M60" s="14"/>
      <c r="N60" s="262"/>
      <c r="O60" s="338"/>
      <c r="P60" s="338"/>
      <c r="Q60" s="338"/>
      <c r="R60" s="338"/>
      <c r="S60" s="338"/>
      <c r="T60" s="338"/>
      <c r="U60" s="338"/>
      <c r="V60" s="338"/>
      <c r="W60" s="338"/>
      <c r="X60" s="338"/>
      <c r="Y60" s="338"/>
      <c r="Z60" s="338"/>
      <c r="AA60" s="338"/>
      <c r="AB60" s="338"/>
      <c r="AC60" s="338"/>
      <c r="AD60" s="338"/>
      <c r="AE60" s="338"/>
      <c r="AF60" s="338"/>
      <c r="AG60" s="338"/>
      <c r="AH60" s="338"/>
      <c r="AI60" s="338"/>
      <c r="AJ60" s="338"/>
      <c r="AK60" s="338"/>
      <c r="AL60" s="338"/>
      <c r="AM60" s="338"/>
      <c r="AN60" s="338"/>
      <c r="AO60" s="338"/>
      <c r="AP60" s="338"/>
      <c r="AQ60" s="338"/>
      <c r="AR60" s="338"/>
      <c r="AS60" s="338"/>
      <c r="AT60" s="338"/>
      <c r="AU60" s="338"/>
      <c r="AV60" s="338"/>
      <c r="AW60" s="338"/>
      <c r="AX60" s="338"/>
      <c r="AY60" s="338"/>
      <c r="AZ60" s="338"/>
      <c r="BA60" s="338"/>
      <c r="BB60" s="338"/>
      <c r="BC60" s="338"/>
      <c r="BD60" s="338"/>
      <c r="BE60" s="338"/>
      <c r="BF60" s="338"/>
      <c r="BG60" s="338"/>
      <c r="BH60" s="338"/>
      <c r="BI60" s="338"/>
      <c r="BJ60" s="338"/>
      <c r="BK60" s="338"/>
      <c r="BL60" s="338"/>
      <c r="BM60" s="338"/>
      <c r="BN60" s="338"/>
      <c r="BO60" s="338"/>
      <c r="BP60" s="338"/>
      <c r="BQ60" s="338"/>
      <c r="BR60" s="338"/>
      <c r="BS60" s="338"/>
      <c r="BT60" s="338"/>
    </row>
    <row r="61" spans="1:72" s="18" customFormat="1" ht="51" customHeight="1">
      <c r="A61" s="117" t="s">
        <v>194</v>
      </c>
      <c r="B61" s="118" t="s">
        <v>83</v>
      </c>
      <c r="C61" s="119" t="s">
        <v>195</v>
      </c>
      <c r="D61" s="118" t="s">
        <v>65</v>
      </c>
      <c r="E61" s="120">
        <f>1.2*1.2</f>
        <v>1.44</v>
      </c>
      <c r="F61" s="120"/>
      <c r="G61" s="120"/>
      <c r="H61" s="121">
        <f t="shared" ref="H61:H62" si="25">G61+F61</f>
        <v>0</v>
      </c>
      <c r="I61" s="121">
        <f t="shared" ref="I61:I62" si="26">F61*(1+$L$7)</f>
        <v>0</v>
      </c>
      <c r="J61" s="121">
        <f t="shared" ref="J61:J62" si="27">G61*(1+$L$7)</f>
        <v>0</v>
      </c>
      <c r="K61" s="122">
        <f t="shared" ref="K61:K62" si="28">J61+I61</f>
        <v>0</v>
      </c>
      <c r="L61" s="134">
        <f t="shared" ref="L61" si="29">K61*E61</f>
        <v>0</v>
      </c>
      <c r="M61" s="14"/>
      <c r="N61" s="262"/>
      <c r="O61" s="338"/>
      <c r="P61" s="338"/>
      <c r="Q61" s="338"/>
      <c r="R61" s="338"/>
      <c r="S61" s="338"/>
      <c r="T61" s="338"/>
      <c r="U61" s="338"/>
      <c r="V61" s="338"/>
      <c r="W61" s="338"/>
      <c r="X61" s="338"/>
      <c r="Y61" s="338"/>
      <c r="Z61" s="338"/>
      <c r="AA61" s="338"/>
      <c r="AB61" s="338"/>
      <c r="AC61" s="338"/>
      <c r="AD61" s="338"/>
      <c r="AE61" s="338"/>
      <c r="AF61" s="338"/>
      <c r="AG61" s="338"/>
      <c r="AH61" s="338"/>
      <c r="AI61" s="338"/>
      <c r="AJ61" s="338"/>
      <c r="AK61" s="338"/>
      <c r="AL61" s="338"/>
      <c r="AM61" s="338"/>
      <c r="AN61" s="338"/>
      <c r="AO61" s="338"/>
      <c r="AP61" s="338"/>
      <c r="AQ61" s="338"/>
      <c r="AR61" s="338"/>
      <c r="AS61" s="338"/>
      <c r="AT61" s="338"/>
      <c r="AU61" s="338"/>
      <c r="AV61" s="338"/>
      <c r="AW61" s="338"/>
      <c r="AX61" s="338"/>
      <c r="AY61" s="338"/>
      <c r="AZ61" s="338"/>
      <c r="BA61" s="338"/>
      <c r="BB61" s="338"/>
      <c r="BC61" s="338"/>
      <c r="BD61" s="338"/>
      <c r="BE61" s="338"/>
      <c r="BF61" s="338"/>
      <c r="BG61" s="338"/>
      <c r="BH61" s="338"/>
      <c r="BI61" s="338"/>
      <c r="BJ61" s="338"/>
      <c r="BK61" s="338"/>
      <c r="BL61" s="338"/>
      <c r="BM61" s="338"/>
      <c r="BN61" s="338"/>
      <c r="BO61" s="338"/>
      <c r="BP61" s="338"/>
      <c r="BQ61" s="338"/>
      <c r="BR61" s="338"/>
      <c r="BS61" s="338"/>
      <c r="BT61" s="338"/>
    </row>
    <row r="62" spans="1:72" ht="27.6">
      <c r="A62" s="117" t="s">
        <v>169</v>
      </c>
      <c r="B62" s="118" t="s">
        <v>184</v>
      </c>
      <c r="C62" s="119" t="s">
        <v>173</v>
      </c>
      <c r="D62" s="118" t="s">
        <v>65</v>
      </c>
      <c r="E62" s="120">
        <f>(0.9*2.1)+(1.5+2.5)</f>
        <v>5.8900000000000006</v>
      </c>
      <c r="F62" s="120"/>
      <c r="G62" s="120"/>
      <c r="H62" s="121">
        <f t="shared" si="25"/>
        <v>0</v>
      </c>
      <c r="I62" s="121">
        <f t="shared" si="26"/>
        <v>0</v>
      </c>
      <c r="J62" s="121">
        <f t="shared" si="27"/>
        <v>0</v>
      </c>
      <c r="K62" s="122">
        <f t="shared" si="28"/>
        <v>0</v>
      </c>
      <c r="L62" s="134">
        <f t="shared" ref="L62" si="30">K62*E62</f>
        <v>0</v>
      </c>
      <c r="M62" s="14"/>
    </row>
    <row r="63" spans="1:72" ht="15" thickBot="1">
      <c r="A63" s="300" t="s">
        <v>2</v>
      </c>
      <c r="B63" s="301"/>
      <c r="C63" s="301"/>
      <c r="D63" s="63"/>
      <c r="E63" s="64"/>
      <c r="F63" s="64"/>
      <c r="G63" s="64"/>
      <c r="H63" s="65">
        <f>SUM(H61:H62)</f>
        <v>0</v>
      </c>
      <c r="I63" s="65"/>
      <c r="J63" s="65"/>
      <c r="K63" s="65">
        <f>SUM(K61:K62)</f>
        <v>0</v>
      </c>
      <c r="L63" s="66">
        <f>SUM(L61:L62)</f>
        <v>0</v>
      </c>
      <c r="M63" s="14"/>
    </row>
    <row r="64" spans="1:72" ht="15" thickBot="1">
      <c r="A64" s="44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42"/>
      <c r="M64" s="14"/>
    </row>
    <row r="65" spans="1:72">
      <c r="A65" s="74"/>
      <c r="B65" s="76">
        <v>8</v>
      </c>
      <c r="C65" s="162" t="s">
        <v>45</v>
      </c>
      <c r="D65" s="162"/>
      <c r="E65" s="162"/>
      <c r="F65" s="162"/>
      <c r="G65" s="162"/>
      <c r="H65" s="162"/>
      <c r="I65" s="162"/>
      <c r="J65" s="162"/>
      <c r="K65" s="162"/>
      <c r="L65" s="163"/>
      <c r="M65" s="14"/>
    </row>
    <row r="66" spans="1:72" ht="27.6">
      <c r="A66" s="129" t="s">
        <v>57</v>
      </c>
      <c r="B66" s="130" t="s">
        <v>119</v>
      </c>
      <c r="C66" s="124" t="s">
        <v>174</v>
      </c>
      <c r="D66" s="118" t="s">
        <v>59</v>
      </c>
      <c r="E66" s="120">
        <v>1</v>
      </c>
      <c r="F66" s="120"/>
      <c r="G66" s="120"/>
      <c r="H66" s="121">
        <f t="shared" ref="H66:H68" si="31">G66+F66</f>
        <v>0</v>
      </c>
      <c r="I66" s="121">
        <f t="shared" ref="I66:I68" si="32">F66*(1+$L$7)</f>
        <v>0</v>
      </c>
      <c r="J66" s="121">
        <f t="shared" ref="J66:J68" si="33">G66*(1+$L$7)</f>
        <v>0</v>
      </c>
      <c r="K66" s="122">
        <f t="shared" ref="K66:K68" si="34">J66+I66</f>
        <v>0</v>
      </c>
      <c r="L66" s="134">
        <f t="shared" ref="L66" si="35">K66*E66</f>
        <v>0</v>
      </c>
      <c r="M66" s="14"/>
    </row>
    <row r="67" spans="1:72" ht="36" customHeight="1">
      <c r="A67" s="129" t="s">
        <v>85</v>
      </c>
      <c r="B67" s="130" t="s">
        <v>182</v>
      </c>
      <c r="C67" s="124" t="s">
        <v>105</v>
      </c>
      <c r="D67" s="118" t="s">
        <v>66</v>
      </c>
      <c r="E67" s="120">
        <f>50.1*2</f>
        <v>100.2</v>
      </c>
      <c r="F67" s="120"/>
      <c r="G67" s="120"/>
      <c r="H67" s="121">
        <f t="shared" si="31"/>
        <v>0</v>
      </c>
      <c r="I67" s="121">
        <f t="shared" si="32"/>
        <v>0</v>
      </c>
      <c r="J67" s="121">
        <f t="shared" si="33"/>
        <v>0</v>
      </c>
      <c r="K67" s="122">
        <f t="shared" si="34"/>
        <v>0</v>
      </c>
      <c r="L67" s="134">
        <f t="shared" ref="L67:L68" si="36">K67*E67</f>
        <v>0</v>
      </c>
      <c r="M67" s="14"/>
    </row>
    <row r="68" spans="1:72" ht="51" customHeight="1">
      <c r="A68" s="129" t="s">
        <v>175</v>
      </c>
      <c r="B68" s="130" t="s">
        <v>252</v>
      </c>
      <c r="C68" s="135" t="s">
        <v>103</v>
      </c>
      <c r="D68" s="118" t="s">
        <v>65</v>
      </c>
      <c r="E68" s="120">
        <f>14.3*50.1*2</f>
        <v>1432.8600000000001</v>
      </c>
      <c r="F68" s="120"/>
      <c r="G68" s="120"/>
      <c r="H68" s="121">
        <f t="shared" si="31"/>
        <v>0</v>
      </c>
      <c r="I68" s="121">
        <f t="shared" si="32"/>
        <v>0</v>
      </c>
      <c r="J68" s="121">
        <f t="shared" si="33"/>
        <v>0</v>
      </c>
      <c r="K68" s="122">
        <f t="shared" si="34"/>
        <v>0</v>
      </c>
      <c r="L68" s="134">
        <f t="shared" si="36"/>
        <v>0</v>
      </c>
      <c r="M68" s="14"/>
    </row>
    <row r="69" spans="1:72" ht="15" thickBot="1">
      <c r="A69" s="300" t="s">
        <v>2</v>
      </c>
      <c r="B69" s="301"/>
      <c r="C69" s="311"/>
      <c r="D69" s="63"/>
      <c r="E69" s="64"/>
      <c r="F69" s="64"/>
      <c r="G69" s="64"/>
      <c r="H69" s="65">
        <f>SUM(H66:H68)</f>
        <v>0</v>
      </c>
      <c r="I69" s="65"/>
      <c r="J69" s="65"/>
      <c r="K69" s="65">
        <f>SUM(K66:K68)</f>
        <v>0</v>
      </c>
      <c r="L69" s="66">
        <f>SUM(L66:L68)</f>
        <v>0</v>
      </c>
      <c r="M69" s="14"/>
    </row>
    <row r="70" spans="1:72" ht="15" thickBot="1">
      <c r="A70" s="44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42"/>
      <c r="M70" s="14"/>
    </row>
    <row r="71" spans="1:72">
      <c r="A71" s="74"/>
      <c r="B71" s="76">
        <v>9</v>
      </c>
      <c r="C71" s="162" t="s">
        <v>46</v>
      </c>
      <c r="D71" s="162"/>
      <c r="E71" s="162"/>
      <c r="F71" s="162"/>
      <c r="G71" s="162"/>
      <c r="H71" s="162"/>
      <c r="I71" s="162"/>
      <c r="J71" s="162"/>
      <c r="K71" s="162"/>
      <c r="L71" s="163"/>
      <c r="M71" s="14"/>
    </row>
    <row r="72" spans="1:72" ht="27.6">
      <c r="A72" s="117" t="s">
        <v>79</v>
      </c>
      <c r="B72" s="128" t="s">
        <v>253</v>
      </c>
      <c r="C72" s="119" t="s">
        <v>348</v>
      </c>
      <c r="D72" s="128" t="s">
        <v>65</v>
      </c>
      <c r="E72" s="133">
        <f>((6.2+6.2+3.4+3.4+3.4+3.4)*2.7)+((6.2+6.2+3.4+3.4)*2.8)+(15.2*0.8)</f>
        <v>136.11999999999998</v>
      </c>
      <c r="F72" s="133"/>
      <c r="G72" s="133"/>
      <c r="H72" s="121">
        <f t="shared" ref="H72:H77" si="37">G72+F72</f>
        <v>0</v>
      </c>
      <c r="I72" s="121">
        <f t="shared" ref="I72:I77" si="38">F72*(1+$L$7)</f>
        <v>0</v>
      </c>
      <c r="J72" s="121">
        <f t="shared" ref="J72:J77" si="39">G72*(1+$L$7)</f>
        <v>0</v>
      </c>
      <c r="K72" s="122">
        <f t="shared" ref="K72:K77" si="40">J72+I72</f>
        <v>0</v>
      </c>
      <c r="L72" s="134">
        <f t="shared" ref="L72:L73" si="41">K72*E72</f>
        <v>0</v>
      </c>
      <c r="M72" s="14"/>
    </row>
    <row r="73" spans="1:72" s="18" customFormat="1" ht="27.6">
      <c r="A73" s="117" t="s">
        <v>107</v>
      </c>
      <c r="B73" s="128" t="s">
        <v>254</v>
      </c>
      <c r="C73" s="119" t="s">
        <v>347</v>
      </c>
      <c r="D73" s="128" t="s">
        <v>65</v>
      </c>
      <c r="E73" s="133">
        <f>18.3</f>
        <v>18.3</v>
      </c>
      <c r="F73" s="133"/>
      <c r="G73" s="133"/>
      <c r="H73" s="121">
        <f t="shared" si="37"/>
        <v>0</v>
      </c>
      <c r="I73" s="121">
        <f t="shared" si="38"/>
        <v>0</v>
      </c>
      <c r="J73" s="121">
        <f t="shared" si="39"/>
        <v>0</v>
      </c>
      <c r="K73" s="122">
        <f t="shared" si="40"/>
        <v>0</v>
      </c>
      <c r="L73" s="134">
        <f t="shared" si="41"/>
        <v>0</v>
      </c>
      <c r="M73" s="14"/>
      <c r="N73" s="262"/>
      <c r="O73" s="338"/>
      <c r="P73" s="338"/>
      <c r="Q73" s="338"/>
      <c r="R73" s="338"/>
      <c r="S73" s="338"/>
      <c r="T73" s="338"/>
      <c r="U73" s="338"/>
      <c r="V73" s="338"/>
      <c r="W73" s="338"/>
      <c r="X73" s="338"/>
      <c r="Y73" s="338"/>
      <c r="Z73" s="338"/>
      <c r="AA73" s="338"/>
      <c r="AB73" s="338"/>
      <c r="AC73" s="338"/>
      <c r="AD73" s="338"/>
      <c r="AE73" s="338"/>
      <c r="AF73" s="338"/>
      <c r="AG73" s="338"/>
      <c r="AH73" s="338"/>
      <c r="AI73" s="338"/>
      <c r="AJ73" s="338"/>
      <c r="AK73" s="338"/>
      <c r="AL73" s="338"/>
      <c r="AM73" s="338"/>
      <c r="AN73" s="338"/>
      <c r="AO73" s="338"/>
      <c r="AP73" s="338"/>
      <c r="AQ73" s="338"/>
      <c r="AR73" s="338"/>
      <c r="AS73" s="338"/>
      <c r="AT73" s="338"/>
      <c r="AU73" s="338"/>
      <c r="AV73" s="338"/>
      <c r="AW73" s="338"/>
      <c r="AX73" s="338"/>
      <c r="AY73" s="338"/>
      <c r="AZ73" s="338"/>
      <c r="BA73" s="338"/>
      <c r="BB73" s="338"/>
      <c r="BC73" s="338"/>
      <c r="BD73" s="338"/>
      <c r="BE73" s="338"/>
      <c r="BF73" s="338"/>
      <c r="BG73" s="338"/>
      <c r="BH73" s="338"/>
      <c r="BI73" s="338"/>
      <c r="BJ73" s="338"/>
      <c r="BK73" s="338"/>
      <c r="BL73" s="338"/>
      <c r="BM73" s="338"/>
      <c r="BN73" s="338"/>
      <c r="BO73" s="338"/>
      <c r="BP73" s="338"/>
      <c r="BQ73" s="338"/>
      <c r="BR73" s="338"/>
      <c r="BS73" s="338"/>
      <c r="BT73" s="338"/>
    </row>
    <row r="74" spans="1:72" ht="55.2">
      <c r="A74" s="117" t="s">
        <v>111</v>
      </c>
      <c r="B74" s="128" t="s">
        <v>255</v>
      </c>
      <c r="C74" s="119" t="s">
        <v>343</v>
      </c>
      <c r="D74" s="128" t="s">
        <v>65</v>
      </c>
      <c r="E74" s="133">
        <f>((2.15+2.15+3.4+3.4)*2.7)+((6.2+6.2+3.4+3.4)*2.8)</f>
        <v>83.73</v>
      </c>
      <c r="F74" s="133"/>
      <c r="G74" s="133"/>
      <c r="H74" s="121">
        <f t="shared" si="37"/>
        <v>0</v>
      </c>
      <c r="I74" s="121">
        <f t="shared" si="38"/>
        <v>0</v>
      </c>
      <c r="J74" s="121">
        <f t="shared" si="39"/>
        <v>0</v>
      </c>
      <c r="K74" s="122">
        <f t="shared" si="40"/>
        <v>0</v>
      </c>
      <c r="L74" s="134">
        <f t="shared" ref="L74:L77" si="42">K74*E74</f>
        <v>0</v>
      </c>
      <c r="M74" s="14"/>
    </row>
    <row r="75" spans="1:72" ht="71.25" customHeight="1">
      <c r="A75" s="117" t="s">
        <v>110</v>
      </c>
      <c r="B75" s="128" t="s">
        <v>256</v>
      </c>
      <c r="C75" s="119" t="s">
        <v>344</v>
      </c>
      <c r="D75" s="128" t="s">
        <v>65</v>
      </c>
      <c r="E75" s="133">
        <f>((6.2+6.2+3.4+3.4+3.4+3.4)*2.7)+((15.2+2.4)*0.8)</f>
        <v>84.279999999999987</v>
      </c>
      <c r="F75" s="133"/>
      <c r="G75" s="133"/>
      <c r="H75" s="121">
        <f t="shared" si="37"/>
        <v>0</v>
      </c>
      <c r="I75" s="121">
        <f t="shared" si="38"/>
        <v>0</v>
      </c>
      <c r="J75" s="121">
        <f t="shared" si="39"/>
        <v>0</v>
      </c>
      <c r="K75" s="122">
        <f t="shared" si="40"/>
        <v>0</v>
      </c>
      <c r="L75" s="134">
        <f t="shared" ref="L75" si="43">K75*E75</f>
        <v>0</v>
      </c>
      <c r="M75" s="14"/>
    </row>
    <row r="76" spans="1:72" ht="32.4" customHeight="1">
      <c r="A76" s="117" t="s">
        <v>108</v>
      </c>
      <c r="B76" s="128" t="s">
        <v>257</v>
      </c>
      <c r="C76" s="119" t="s">
        <v>346</v>
      </c>
      <c r="D76" s="128" t="s">
        <v>65</v>
      </c>
      <c r="E76" s="133">
        <v>18.3</v>
      </c>
      <c r="F76" s="133"/>
      <c r="G76" s="133"/>
      <c r="H76" s="121">
        <f t="shared" si="37"/>
        <v>0</v>
      </c>
      <c r="I76" s="121">
        <f t="shared" si="38"/>
        <v>0</v>
      </c>
      <c r="J76" s="121">
        <f t="shared" si="39"/>
        <v>0</v>
      </c>
      <c r="K76" s="122">
        <f t="shared" si="40"/>
        <v>0</v>
      </c>
      <c r="L76" s="134">
        <f t="shared" si="42"/>
        <v>0</v>
      </c>
      <c r="M76" s="14"/>
    </row>
    <row r="77" spans="1:72" ht="41.4">
      <c r="A77" s="117" t="s">
        <v>109</v>
      </c>
      <c r="B77" s="128" t="s">
        <v>258</v>
      </c>
      <c r="C77" s="119" t="s">
        <v>345</v>
      </c>
      <c r="D77" s="136" t="s">
        <v>65</v>
      </c>
      <c r="E77" s="137">
        <f>((3.6+3.6+3.4+3.4)*2.7)+(15.2*0.8)</f>
        <v>49.960000000000008</v>
      </c>
      <c r="F77" s="137"/>
      <c r="G77" s="137"/>
      <c r="H77" s="138">
        <f t="shared" si="37"/>
        <v>0</v>
      </c>
      <c r="I77" s="138">
        <f t="shared" si="38"/>
        <v>0</v>
      </c>
      <c r="J77" s="138">
        <f t="shared" si="39"/>
        <v>0</v>
      </c>
      <c r="K77" s="138">
        <f t="shared" si="40"/>
        <v>0</v>
      </c>
      <c r="L77" s="139">
        <f t="shared" si="42"/>
        <v>0</v>
      </c>
      <c r="M77" s="14"/>
    </row>
    <row r="78" spans="1:72" ht="15" thickBot="1">
      <c r="A78" s="300" t="s">
        <v>2</v>
      </c>
      <c r="B78" s="301"/>
      <c r="C78" s="301"/>
      <c r="D78" s="77"/>
      <c r="E78" s="78"/>
      <c r="F78" s="78"/>
      <c r="G78" s="78"/>
      <c r="H78" s="79">
        <f>SUM(H72:H77)</f>
        <v>0</v>
      </c>
      <c r="I78" s="79"/>
      <c r="J78" s="79"/>
      <c r="K78" s="79">
        <f>SUM(K72:K77)</f>
        <v>0</v>
      </c>
      <c r="L78" s="80">
        <f>SUM(L72:L77)</f>
        <v>0</v>
      </c>
      <c r="M78" s="14"/>
    </row>
    <row r="79" spans="1:72" ht="15" thickBot="1">
      <c r="A79" s="44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42"/>
      <c r="M79" s="14"/>
    </row>
    <row r="80" spans="1:72">
      <c r="A80" s="74"/>
      <c r="B80" s="76">
        <v>10</v>
      </c>
      <c r="C80" s="162" t="s">
        <v>47</v>
      </c>
      <c r="D80" s="162"/>
      <c r="E80" s="162"/>
      <c r="F80" s="162"/>
      <c r="G80" s="162"/>
      <c r="H80" s="162"/>
      <c r="I80" s="162"/>
      <c r="J80" s="162"/>
      <c r="K80" s="162"/>
      <c r="L80" s="163"/>
      <c r="M80" s="14"/>
    </row>
    <row r="81" spans="1:72" s="18" customFormat="1" ht="41.4">
      <c r="A81" s="129" t="s">
        <v>112</v>
      </c>
      <c r="B81" s="130" t="s">
        <v>104</v>
      </c>
      <c r="C81" s="119" t="s">
        <v>349</v>
      </c>
      <c r="D81" s="118" t="s">
        <v>65</v>
      </c>
      <c r="E81" s="133">
        <f>E74+E73</f>
        <v>102.03</v>
      </c>
      <c r="F81" s="133"/>
      <c r="G81" s="133"/>
      <c r="H81" s="121">
        <f t="shared" ref="H81:H82" si="44">G81+F81</f>
        <v>0</v>
      </c>
      <c r="I81" s="121">
        <f t="shared" ref="I81:I82" si="45">F81*(1+$L$7)</f>
        <v>0</v>
      </c>
      <c r="J81" s="121">
        <f t="shared" ref="J81:J82" si="46">G81*(1+$L$7)</f>
        <v>0</v>
      </c>
      <c r="K81" s="122">
        <f t="shared" ref="K81:K82" si="47">J81+I81</f>
        <v>0</v>
      </c>
      <c r="L81" s="134">
        <f t="shared" ref="L81" si="48">K81*E81</f>
        <v>0</v>
      </c>
      <c r="M81" s="14"/>
      <c r="N81" s="262"/>
      <c r="O81" s="338"/>
      <c r="P81" s="338"/>
      <c r="Q81" s="338"/>
      <c r="R81" s="338"/>
      <c r="S81" s="338"/>
      <c r="T81" s="338"/>
      <c r="U81" s="338"/>
      <c r="V81" s="338"/>
      <c r="W81" s="338"/>
      <c r="X81" s="338"/>
      <c r="Y81" s="338"/>
      <c r="Z81" s="338"/>
      <c r="AA81" s="338"/>
      <c r="AB81" s="338"/>
      <c r="AC81" s="338"/>
      <c r="AD81" s="338"/>
      <c r="AE81" s="338"/>
      <c r="AF81" s="338"/>
      <c r="AG81" s="338"/>
      <c r="AH81" s="338"/>
      <c r="AI81" s="338"/>
      <c r="AJ81" s="338"/>
      <c r="AK81" s="338"/>
      <c r="AL81" s="338"/>
      <c r="AM81" s="338"/>
      <c r="AN81" s="338"/>
      <c r="AO81" s="338"/>
      <c r="AP81" s="338"/>
      <c r="AQ81" s="338"/>
      <c r="AR81" s="338"/>
      <c r="AS81" s="338"/>
      <c r="AT81" s="338"/>
      <c r="AU81" s="338"/>
      <c r="AV81" s="338"/>
      <c r="AW81" s="338"/>
      <c r="AX81" s="338"/>
      <c r="AY81" s="338"/>
      <c r="AZ81" s="338"/>
      <c r="BA81" s="338"/>
      <c r="BB81" s="338"/>
      <c r="BC81" s="338"/>
      <c r="BD81" s="338"/>
      <c r="BE81" s="338"/>
      <c r="BF81" s="338"/>
      <c r="BG81" s="338"/>
      <c r="BH81" s="338"/>
      <c r="BI81" s="338"/>
      <c r="BJ81" s="338"/>
      <c r="BK81" s="338"/>
      <c r="BL81" s="338"/>
      <c r="BM81" s="338"/>
      <c r="BN81" s="338"/>
      <c r="BO81" s="338"/>
      <c r="BP81" s="338"/>
      <c r="BQ81" s="338"/>
      <c r="BR81" s="338"/>
      <c r="BS81" s="338"/>
      <c r="BT81" s="338"/>
    </row>
    <row r="82" spans="1:72" s="18" customFormat="1" ht="44.25" customHeight="1">
      <c r="A82" s="129" t="s">
        <v>113</v>
      </c>
      <c r="B82" s="130" t="s">
        <v>183</v>
      </c>
      <c r="C82" s="119" t="s">
        <v>350</v>
      </c>
      <c r="D82" s="118" t="s">
        <v>65</v>
      </c>
      <c r="E82" s="133">
        <f>E81</f>
        <v>102.03</v>
      </c>
      <c r="F82" s="133"/>
      <c r="G82" s="133"/>
      <c r="H82" s="121">
        <f t="shared" si="44"/>
        <v>0</v>
      </c>
      <c r="I82" s="121">
        <f t="shared" si="45"/>
        <v>0</v>
      </c>
      <c r="J82" s="121">
        <f t="shared" si="46"/>
        <v>0</v>
      </c>
      <c r="K82" s="122">
        <f t="shared" si="47"/>
        <v>0</v>
      </c>
      <c r="L82" s="134">
        <f t="shared" ref="L82" si="49">K82*E82</f>
        <v>0</v>
      </c>
      <c r="M82" s="14"/>
      <c r="N82" s="262"/>
      <c r="O82" s="338"/>
      <c r="P82" s="338"/>
      <c r="Q82" s="338"/>
      <c r="R82" s="338"/>
      <c r="S82" s="338"/>
      <c r="T82" s="338"/>
      <c r="U82" s="338"/>
      <c r="V82" s="338"/>
      <c r="W82" s="338"/>
      <c r="X82" s="338"/>
      <c r="Y82" s="338"/>
      <c r="Z82" s="338"/>
      <c r="AA82" s="338"/>
      <c r="AB82" s="338"/>
      <c r="AC82" s="338"/>
      <c r="AD82" s="338"/>
      <c r="AE82" s="338"/>
      <c r="AF82" s="338"/>
      <c r="AG82" s="338"/>
      <c r="AH82" s="338"/>
      <c r="AI82" s="338"/>
      <c r="AJ82" s="338"/>
      <c r="AK82" s="338"/>
      <c r="AL82" s="338"/>
      <c r="AM82" s="338"/>
      <c r="AN82" s="338"/>
      <c r="AO82" s="338"/>
      <c r="AP82" s="338"/>
      <c r="AQ82" s="338"/>
      <c r="AR82" s="338"/>
      <c r="AS82" s="338"/>
      <c r="AT82" s="338"/>
      <c r="AU82" s="338"/>
      <c r="AV82" s="338"/>
      <c r="AW82" s="338"/>
      <c r="AX82" s="338"/>
      <c r="AY82" s="338"/>
      <c r="AZ82" s="338"/>
      <c r="BA82" s="338"/>
      <c r="BB82" s="338"/>
      <c r="BC82" s="338"/>
      <c r="BD82" s="338"/>
      <c r="BE82" s="338"/>
      <c r="BF82" s="338"/>
      <c r="BG82" s="338"/>
      <c r="BH82" s="338"/>
      <c r="BI82" s="338"/>
      <c r="BJ82" s="338"/>
      <c r="BK82" s="338"/>
      <c r="BL82" s="338"/>
      <c r="BM82" s="338"/>
      <c r="BN82" s="338"/>
      <c r="BO82" s="338"/>
      <c r="BP82" s="338"/>
      <c r="BQ82" s="338"/>
      <c r="BR82" s="338"/>
      <c r="BS82" s="338"/>
      <c r="BT82" s="338"/>
    </row>
    <row r="83" spans="1:72" ht="15" thickBot="1">
      <c r="A83" s="300" t="s">
        <v>2</v>
      </c>
      <c r="B83" s="301"/>
      <c r="C83" s="301"/>
      <c r="D83" s="63"/>
      <c r="E83" s="64"/>
      <c r="F83" s="64"/>
      <c r="G83" s="64"/>
      <c r="H83" s="65">
        <f>SUM(H81:H82)</f>
        <v>0</v>
      </c>
      <c r="I83" s="65"/>
      <c r="J83" s="65"/>
      <c r="K83" s="65">
        <f>SUM(K81:K82)</f>
        <v>0</v>
      </c>
      <c r="L83" s="66">
        <f>SUM(L81:L82)</f>
        <v>0</v>
      </c>
      <c r="M83" s="14"/>
    </row>
    <row r="84" spans="1:72" ht="15" thickBot="1">
      <c r="A84" s="48"/>
      <c r="B84" s="47"/>
      <c r="C84" s="47"/>
      <c r="D84" s="46"/>
      <c r="E84" s="49"/>
      <c r="F84" s="49"/>
      <c r="G84" s="49"/>
      <c r="H84" s="50"/>
      <c r="I84" s="50"/>
      <c r="J84" s="50"/>
      <c r="K84" s="50"/>
      <c r="L84" s="51"/>
      <c r="M84" s="14"/>
    </row>
    <row r="85" spans="1:72">
      <c r="A85" s="74"/>
      <c r="B85" s="76">
        <v>11</v>
      </c>
      <c r="C85" s="162" t="s">
        <v>176</v>
      </c>
      <c r="D85" s="162"/>
      <c r="E85" s="162"/>
      <c r="F85" s="162"/>
      <c r="G85" s="162"/>
      <c r="H85" s="162"/>
      <c r="I85" s="162"/>
      <c r="J85" s="162"/>
      <c r="K85" s="162"/>
      <c r="L85" s="163"/>
      <c r="M85" s="14"/>
    </row>
    <row r="86" spans="1:72">
      <c r="A86" s="117" t="s">
        <v>76</v>
      </c>
      <c r="B86" s="128" t="s">
        <v>106</v>
      </c>
      <c r="C86" s="128" t="s">
        <v>177</v>
      </c>
      <c r="D86" s="128" t="s">
        <v>357</v>
      </c>
      <c r="E86" s="122">
        <f>1160*0.1</f>
        <v>116</v>
      </c>
      <c r="F86" s="122"/>
      <c r="G86" s="122"/>
      <c r="H86" s="121">
        <f t="shared" ref="H86:H91" si="50">G86+F86</f>
        <v>0</v>
      </c>
      <c r="I86" s="121">
        <f t="shared" ref="I86:I91" si="51">F86*(1+$L$7)</f>
        <v>0</v>
      </c>
      <c r="J86" s="121">
        <f t="shared" ref="J86:J91" si="52">G86*(1+$L$7)</f>
        <v>0</v>
      </c>
      <c r="K86" s="122">
        <f t="shared" ref="K86:K91" si="53">J86+I86</f>
        <v>0</v>
      </c>
      <c r="L86" s="134">
        <f>E86*K86</f>
        <v>0</v>
      </c>
      <c r="M86" s="14"/>
    </row>
    <row r="87" spans="1:72" ht="48" customHeight="1">
      <c r="A87" s="117" t="s">
        <v>178</v>
      </c>
      <c r="B87" s="128" t="s">
        <v>259</v>
      </c>
      <c r="C87" s="119" t="s">
        <v>186</v>
      </c>
      <c r="D87" s="128" t="s">
        <v>65</v>
      </c>
      <c r="E87" s="122">
        <v>1160</v>
      </c>
      <c r="F87" s="122"/>
      <c r="G87" s="122"/>
      <c r="H87" s="121">
        <f t="shared" si="50"/>
        <v>0</v>
      </c>
      <c r="I87" s="121">
        <f t="shared" si="51"/>
        <v>0</v>
      </c>
      <c r="J87" s="121">
        <f t="shared" si="52"/>
        <v>0</v>
      </c>
      <c r="K87" s="122">
        <f t="shared" si="53"/>
        <v>0</v>
      </c>
      <c r="L87" s="134">
        <f t="shared" ref="L87:L88" si="54">E87*K87</f>
        <v>0</v>
      </c>
      <c r="M87" s="14"/>
    </row>
    <row r="88" spans="1:72" ht="41.4">
      <c r="A88" s="117" t="s">
        <v>80</v>
      </c>
      <c r="B88" s="128" t="s">
        <v>260</v>
      </c>
      <c r="C88" s="119" t="s">
        <v>353</v>
      </c>
      <c r="D88" s="128" t="s">
        <v>65</v>
      </c>
      <c r="E88" s="122">
        <f>11.16+6.68</f>
        <v>17.84</v>
      </c>
      <c r="F88" s="122"/>
      <c r="G88" s="122"/>
      <c r="H88" s="121">
        <f t="shared" si="50"/>
        <v>0</v>
      </c>
      <c r="I88" s="121">
        <f t="shared" si="51"/>
        <v>0</v>
      </c>
      <c r="J88" s="121">
        <f t="shared" si="52"/>
        <v>0</v>
      </c>
      <c r="K88" s="122">
        <f t="shared" si="53"/>
        <v>0</v>
      </c>
      <c r="L88" s="134">
        <f t="shared" si="54"/>
        <v>0</v>
      </c>
      <c r="M88" s="14"/>
    </row>
    <row r="89" spans="1:72" ht="46.95" customHeight="1">
      <c r="A89" s="117" t="s">
        <v>179</v>
      </c>
      <c r="B89" s="128" t="s">
        <v>261</v>
      </c>
      <c r="C89" s="119" t="s">
        <v>351</v>
      </c>
      <c r="D89" s="128" t="s">
        <v>65</v>
      </c>
      <c r="E89" s="122">
        <f>(0.6*39.6)+11.16+6.68+11.28</f>
        <v>52.88</v>
      </c>
      <c r="F89" s="122"/>
      <c r="G89" s="122"/>
      <c r="H89" s="121">
        <f t="shared" si="50"/>
        <v>0</v>
      </c>
      <c r="I89" s="121">
        <f t="shared" si="51"/>
        <v>0</v>
      </c>
      <c r="J89" s="121">
        <f t="shared" si="52"/>
        <v>0</v>
      </c>
      <c r="K89" s="122">
        <f t="shared" si="53"/>
        <v>0</v>
      </c>
      <c r="L89" s="134">
        <f t="shared" ref="L89:L90" si="55">E89*K89</f>
        <v>0</v>
      </c>
      <c r="M89" s="14"/>
    </row>
    <row r="90" spans="1:72" ht="48" customHeight="1">
      <c r="A90" s="117" t="s">
        <v>180</v>
      </c>
      <c r="B90" s="128" t="s">
        <v>262</v>
      </c>
      <c r="C90" s="119" t="s">
        <v>352</v>
      </c>
      <c r="D90" s="128" t="s">
        <v>66</v>
      </c>
      <c r="E90" s="122">
        <f>13.4+10.5</f>
        <v>23.9</v>
      </c>
      <c r="F90" s="122"/>
      <c r="G90" s="122"/>
      <c r="H90" s="121">
        <f t="shared" si="50"/>
        <v>0</v>
      </c>
      <c r="I90" s="121">
        <f t="shared" si="51"/>
        <v>0</v>
      </c>
      <c r="J90" s="121">
        <f t="shared" si="52"/>
        <v>0</v>
      </c>
      <c r="K90" s="122">
        <f t="shared" si="53"/>
        <v>0</v>
      </c>
      <c r="L90" s="134">
        <f t="shared" si="55"/>
        <v>0</v>
      </c>
      <c r="M90" s="14"/>
    </row>
    <row r="91" spans="1:72" ht="15" customHeight="1">
      <c r="A91" s="117" t="s">
        <v>84</v>
      </c>
      <c r="B91" s="128" t="s">
        <v>263</v>
      </c>
      <c r="C91" s="119" t="s">
        <v>181</v>
      </c>
      <c r="D91" s="128" t="s">
        <v>357</v>
      </c>
      <c r="E91" s="122">
        <f>586.62*0.8</f>
        <v>469.29600000000005</v>
      </c>
      <c r="F91" s="122"/>
      <c r="G91" s="122"/>
      <c r="H91" s="121">
        <f t="shared" si="50"/>
        <v>0</v>
      </c>
      <c r="I91" s="121">
        <f t="shared" si="51"/>
        <v>0</v>
      </c>
      <c r="J91" s="121">
        <f t="shared" si="52"/>
        <v>0</v>
      </c>
      <c r="K91" s="122">
        <f t="shared" si="53"/>
        <v>0</v>
      </c>
      <c r="L91" s="134">
        <f>E91*K91</f>
        <v>0</v>
      </c>
      <c r="M91" s="14"/>
    </row>
    <row r="92" spans="1:72" ht="15" thickBot="1">
      <c r="A92" s="300" t="s">
        <v>2</v>
      </c>
      <c r="B92" s="301"/>
      <c r="C92" s="301"/>
      <c r="D92" s="63"/>
      <c r="E92" s="64"/>
      <c r="F92" s="64"/>
      <c r="G92" s="64"/>
      <c r="H92" s="65">
        <f>SUM(H86:H91)</f>
        <v>0</v>
      </c>
      <c r="I92" s="65"/>
      <c r="J92" s="65"/>
      <c r="K92" s="65">
        <f>SUM(K86:K91)</f>
        <v>0</v>
      </c>
      <c r="L92" s="66">
        <f>SUM(L86:L91)</f>
        <v>0</v>
      </c>
      <c r="M92" s="14"/>
    </row>
    <row r="93" spans="1:72" ht="15" thickBot="1">
      <c r="A93" s="44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42"/>
      <c r="M93" s="14"/>
      <c r="R93" s="346"/>
      <c r="S93" s="346"/>
      <c r="T93" s="346"/>
      <c r="U93" s="346"/>
      <c r="V93" s="346"/>
      <c r="W93" s="346"/>
    </row>
    <row r="94" spans="1:72">
      <c r="A94" s="74"/>
      <c r="B94" s="76">
        <v>12</v>
      </c>
      <c r="C94" s="162" t="s">
        <v>48</v>
      </c>
      <c r="D94" s="162"/>
      <c r="E94" s="162"/>
      <c r="F94" s="162"/>
      <c r="G94" s="162"/>
      <c r="H94" s="162"/>
      <c r="I94" s="162"/>
      <c r="J94" s="162"/>
      <c r="K94" s="162"/>
      <c r="L94" s="163"/>
      <c r="P94" s="341"/>
      <c r="R94" s="347"/>
      <c r="S94" s="347"/>
      <c r="T94" s="347"/>
      <c r="U94" s="347"/>
      <c r="V94" s="347"/>
      <c r="W94" s="347"/>
    </row>
    <row r="95" spans="1:72">
      <c r="A95" s="81"/>
      <c r="B95" s="43" t="s">
        <v>161</v>
      </c>
      <c r="C95" s="43" t="s">
        <v>51</v>
      </c>
      <c r="D95" s="82"/>
      <c r="E95" s="83"/>
      <c r="F95" s="83"/>
      <c r="G95" s="83"/>
      <c r="H95" s="84"/>
      <c r="I95" s="84"/>
      <c r="J95" s="84"/>
      <c r="K95" s="85"/>
      <c r="L95" s="86"/>
      <c r="M95" s="14"/>
    </row>
    <row r="96" spans="1:72" ht="46.2" customHeight="1">
      <c r="A96" s="117" t="s">
        <v>92</v>
      </c>
      <c r="B96" s="128" t="s">
        <v>264</v>
      </c>
      <c r="C96" s="119" t="s">
        <v>50</v>
      </c>
      <c r="D96" s="118" t="s">
        <v>59</v>
      </c>
      <c r="E96" s="120">
        <v>4</v>
      </c>
      <c r="F96" s="120"/>
      <c r="G96" s="120"/>
      <c r="H96" s="121">
        <f t="shared" ref="H96:H103" si="56">G96+F96</f>
        <v>0</v>
      </c>
      <c r="I96" s="121">
        <f t="shared" ref="I96:I103" si="57">F96*(1+$L$7)</f>
        <v>0</v>
      </c>
      <c r="J96" s="121">
        <f t="shared" ref="J96:J103" si="58">G96*(1+$L$7)</f>
        <v>0</v>
      </c>
      <c r="K96" s="122">
        <f t="shared" ref="K96:K103" si="59">J96+I96</f>
        <v>0</v>
      </c>
      <c r="L96" s="134">
        <f>K96*E96</f>
        <v>0</v>
      </c>
      <c r="M96" s="14"/>
    </row>
    <row r="97" spans="1:13" ht="41.4">
      <c r="A97" s="117" t="s">
        <v>93</v>
      </c>
      <c r="B97" s="128" t="s">
        <v>265</v>
      </c>
      <c r="C97" s="119" t="s">
        <v>52</v>
      </c>
      <c r="D97" s="118" t="s">
        <v>59</v>
      </c>
      <c r="E97" s="120">
        <v>3</v>
      </c>
      <c r="F97" s="120"/>
      <c r="G97" s="120"/>
      <c r="H97" s="121">
        <f t="shared" si="56"/>
        <v>0</v>
      </c>
      <c r="I97" s="121">
        <f t="shared" si="57"/>
        <v>0</v>
      </c>
      <c r="J97" s="121">
        <f t="shared" si="58"/>
        <v>0</v>
      </c>
      <c r="K97" s="122">
        <f t="shared" si="59"/>
        <v>0</v>
      </c>
      <c r="L97" s="134">
        <f t="shared" ref="L97:L103" si="60">K97*E97</f>
        <v>0</v>
      </c>
      <c r="M97" s="14"/>
    </row>
    <row r="98" spans="1:13" ht="53.25" customHeight="1">
      <c r="A98" s="117" t="s">
        <v>99</v>
      </c>
      <c r="B98" s="128" t="s">
        <v>266</v>
      </c>
      <c r="C98" s="119" t="s">
        <v>200</v>
      </c>
      <c r="D98" s="118" t="s">
        <v>66</v>
      </c>
      <c r="E98" s="120">
        <f>30+44+1.15+3+28+3</f>
        <v>109.15</v>
      </c>
      <c r="F98" s="120"/>
      <c r="G98" s="120"/>
      <c r="H98" s="121">
        <f t="shared" si="56"/>
        <v>0</v>
      </c>
      <c r="I98" s="121">
        <f t="shared" si="57"/>
        <v>0</v>
      </c>
      <c r="J98" s="121">
        <f t="shared" si="58"/>
        <v>0</v>
      </c>
      <c r="K98" s="122">
        <f t="shared" si="59"/>
        <v>0</v>
      </c>
      <c r="L98" s="134">
        <f t="shared" si="60"/>
        <v>0</v>
      </c>
      <c r="M98" s="14"/>
    </row>
    <row r="99" spans="1:13" ht="52.5" customHeight="1">
      <c r="A99" s="117" t="s">
        <v>94</v>
      </c>
      <c r="B99" s="128" t="s">
        <v>267</v>
      </c>
      <c r="C99" s="119" t="s">
        <v>201</v>
      </c>
      <c r="D99" s="118" t="s">
        <v>66</v>
      </c>
      <c r="E99" s="120">
        <f>2.5+20+40+3+6+5+3</f>
        <v>79.5</v>
      </c>
      <c r="F99" s="120"/>
      <c r="G99" s="120"/>
      <c r="H99" s="121">
        <f t="shared" si="56"/>
        <v>0</v>
      </c>
      <c r="I99" s="121">
        <f t="shared" si="57"/>
        <v>0</v>
      </c>
      <c r="J99" s="121">
        <f t="shared" si="58"/>
        <v>0</v>
      </c>
      <c r="K99" s="122">
        <f t="shared" si="59"/>
        <v>0</v>
      </c>
      <c r="L99" s="134">
        <f t="shared" si="60"/>
        <v>0</v>
      </c>
      <c r="M99" s="14"/>
    </row>
    <row r="100" spans="1:13" ht="27.6">
      <c r="A100" s="117" t="s">
        <v>57</v>
      </c>
      <c r="B100" s="128" t="s">
        <v>268</v>
      </c>
      <c r="C100" s="119" t="s">
        <v>199</v>
      </c>
      <c r="D100" s="118" t="s">
        <v>59</v>
      </c>
      <c r="E100" s="120">
        <v>2</v>
      </c>
      <c r="F100" s="120"/>
      <c r="G100" s="120"/>
      <c r="H100" s="121">
        <f t="shared" si="56"/>
        <v>0</v>
      </c>
      <c r="I100" s="121">
        <f t="shared" si="57"/>
        <v>0</v>
      </c>
      <c r="J100" s="121">
        <f t="shared" si="58"/>
        <v>0</v>
      </c>
      <c r="K100" s="122">
        <f t="shared" si="59"/>
        <v>0</v>
      </c>
      <c r="L100" s="134">
        <f t="shared" si="60"/>
        <v>0</v>
      </c>
      <c r="M100" s="14"/>
    </row>
    <row r="101" spans="1:13" ht="31.35" customHeight="1">
      <c r="A101" s="117" t="s">
        <v>70</v>
      </c>
      <c r="B101" s="128" t="s">
        <v>269</v>
      </c>
      <c r="C101" s="119" t="s">
        <v>198</v>
      </c>
      <c r="D101" s="118" t="s">
        <v>59</v>
      </c>
      <c r="E101" s="120">
        <v>4</v>
      </c>
      <c r="F101" s="120"/>
      <c r="G101" s="120"/>
      <c r="H101" s="121">
        <f t="shared" si="56"/>
        <v>0</v>
      </c>
      <c r="I101" s="121">
        <f t="shared" si="57"/>
        <v>0</v>
      </c>
      <c r="J101" s="121">
        <f t="shared" si="58"/>
        <v>0</v>
      </c>
      <c r="K101" s="122">
        <f t="shared" si="59"/>
        <v>0</v>
      </c>
      <c r="L101" s="134">
        <f t="shared" si="60"/>
        <v>0</v>
      </c>
      <c r="M101" s="14"/>
    </row>
    <row r="102" spans="1:13" ht="17.25" customHeight="1">
      <c r="A102" s="117" t="s">
        <v>84</v>
      </c>
      <c r="B102" s="128" t="s">
        <v>270</v>
      </c>
      <c r="C102" s="119" t="s">
        <v>324</v>
      </c>
      <c r="D102" s="118" t="s">
        <v>59</v>
      </c>
      <c r="E102" s="120">
        <v>4</v>
      </c>
      <c r="F102" s="120"/>
      <c r="G102" s="120"/>
      <c r="H102" s="121">
        <f t="shared" si="56"/>
        <v>0</v>
      </c>
      <c r="I102" s="121">
        <f t="shared" si="57"/>
        <v>0</v>
      </c>
      <c r="J102" s="121">
        <f t="shared" si="58"/>
        <v>0</v>
      </c>
      <c r="K102" s="122">
        <f t="shared" si="59"/>
        <v>0</v>
      </c>
      <c r="L102" s="134">
        <f t="shared" si="60"/>
        <v>0</v>
      </c>
      <c r="M102" s="14"/>
    </row>
    <row r="103" spans="1:13" ht="24" customHeight="1">
      <c r="A103" s="117" t="s">
        <v>215</v>
      </c>
      <c r="B103" s="128" t="s">
        <v>325</v>
      </c>
      <c r="C103" s="119" t="s">
        <v>236</v>
      </c>
      <c r="D103" s="118" t="s">
        <v>59</v>
      </c>
      <c r="E103" s="120">
        <v>2</v>
      </c>
      <c r="F103" s="120"/>
      <c r="G103" s="120"/>
      <c r="H103" s="121">
        <f t="shared" si="56"/>
        <v>0</v>
      </c>
      <c r="I103" s="121">
        <f t="shared" si="57"/>
        <v>0</v>
      </c>
      <c r="J103" s="121">
        <f t="shared" si="58"/>
        <v>0</v>
      </c>
      <c r="K103" s="122">
        <f t="shared" si="59"/>
        <v>0</v>
      </c>
      <c r="L103" s="134">
        <f t="shared" si="60"/>
        <v>0</v>
      </c>
      <c r="M103" s="14"/>
    </row>
    <row r="104" spans="1:13">
      <c r="A104" s="61"/>
      <c r="B104" s="62" t="s">
        <v>162</v>
      </c>
      <c r="C104" s="62" t="s">
        <v>53</v>
      </c>
      <c r="D104" s="82"/>
      <c r="E104" s="89"/>
      <c r="F104" s="89"/>
      <c r="G104" s="89"/>
      <c r="H104" s="90"/>
      <c r="I104" s="90"/>
      <c r="J104" s="90"/>
      <c r="K104" s="90"/>
      <c r="L104" s="91"/>
      <c r="M104" s="14"/>
    </row>
    <row r="105" spans="1:13" ht="44.85" customHeight="1">
      <c r="A105" s="117" t="s">
        <v>96</v>
      </c>
      <c r="B105" s="128" t="s">
        <v>271</v>
      </c>
      <c r="C105" s="119" t="s">
        <v>54</v>
      </c>
      <c r="D105" s="118" t="s">
        <v>66</v>
      </c>
      <c r="E105" s="120">
        <v>6</v>
      </c>
      <c r="F105" s="120"/>
      <c r="G105" s="120"/>
      <c r="H105" s="121">
        <f t="shared" ref="H105:H114" si="61">G105+F105</f>
        <v>0</v>
      </c>
      <c r="I105" s="121">
        <f t="shared" ref="I105:I114" si="62">F105*(1+$L$7)</f>
        <v>0</v>
      </c>
      <c r="J105" s="121">
        <f t="shared" ref="J105:J114" si="63">G105*(1+$L$7)</f>
        <v>0</v>
      </c>
      <c r="K105" s="122">
        <f t="shared" ref="K105:K114" si="64">J105+I105</f>
        <v>0</v>
      </c>
      <c r="L105" s="134">
        <f t="shared" ref="L105:L110" si="65">K105*E105</f>
        <v>0</v>
      </c>
      <c r="M105" s="14"/>
    </row>
    <row r="106" spans="1:13" ht="47.7" customHeight="1">
      <c r="A106" s="117" t="s">
        <v>97</v>
      </c>
      <c r="B106" s="128" t="s">
        <v>272</v>
      </c>
      <c r="C106" s="119" t="s">
        <v>55</v>
      </c>
      <c r="D106" s="118" t="s">
        <v>66</v>
      </c>
      <c r="E106" s="120">
        <v>6</v>
      </c>
      <c r="F106" s="120"/>
      <c r="G106" s="120"/>
      <c r="H106" s="121">
        <f t="shared" si="61"/>
        <v>0</v>
      </c>
      <c r="I106" s="121">
        <f t="shared" si="62"/>
        <v>0</v>
      </c>
      <c r="J106" s="121">
        <f t="shared" si="63"/>
        <v>0</v>
      </c>
      <c r="K106" s="122">
        <f t="shared" si="64"/>
        <v>0</v>
      </c>
      <c r="L106" s="134">
        <f t="shared" si="65"/>
        <v>0</v>
      </c>
      <c r="M106" s="14"/>
    </row>
    <row r="107" spans="1:13" ht="43.5" customHeight="1">
      <c r="A107" s="117" t="s">
        <v>102</v>
      </c>
      <c r="B107" s="128" t="s">
        <v>273</v>
      </c>
      <c r="C107" s="119" t="s">
        <v>87</v>
      </c>
      <c r="D107" s="118" t="s">
        <v>66</v>
      </c>
      <c r="E107" s="120">
        <v>6</v>
      </c>
      <c r="F107" s="120"/>
      <c r="G107" s="120"/>
      <c r="H107" s="121">
        <f t="shared" si="61"/>
        <v>0</v>
      </c>
      <c r="I107" s="121">
        <f t="shared" si="62"/>
        <v>0</v>
      </c>
      <c r="J107" s="121">
        <f t="shared" si="63"/>
        <v>0</v>
      </c>
      <c r="K107" s="122">
        <f t="shared" si="64"/>
        <v>0</v>
      </c>
      <c r="L107" s="134">
        <f t="shared" si="65"/>
        <v>0</v>
      </c>
      <c r="M107" s="14"/>
    </row>
    <row r="108" spans="1:13" ht="27" customHeight="1">
      <c r="A108" s="117" t="s">
        <v>231</v>
      </c>
      <c r="B108" s="128" t="s">
        <v>274</v>
      </c>
      <c r="C108" s="119" t="s">
        <v>232</v>
      </c>
      <c r="D108" s="118" t="s">
        <v>75</v>
      </c>
      <c r="E108" s="120">
        <f>12*0.3*0.2</f>
        <v>0.72</v>
      </c>
      <c r="F108" s="120"/>
      <c r="G108" s="120"/>
      <c r="H108" s="121">
        <f t="shared" si="61"/>
        <v>0</v>
      </c>
      <c r="I108" s="121">
        <f t="shared" si="62"/>
        <v>0</v>
      </c>
      <c r="J108" s="121">
        <f t="shared" si="63"/>
        <v>0</v>
      </c>
      <c r="K108" s="122">
        <f t="shared" si="64"/>
        <v>0</v>
      </c>
      <c r="L108" s="134">
        <f t="shared" si="65"/>
        <v>0</v>
      </c>
      <c r="M108" s="14"/>
    </row>
    <row r="109" spans="1:13" ht="34.5" customHeight="1">
      <c r="A109" s="117" t="s">
        <v>100</v>
      </c>
      <c r="B109" s="128" t="s">
        <v>275</v>
      </c>
      <c r="C109" s="119" t="s">
        <v>86</v>
      </c>
      <c r="D109" s="118" t="s">
        <v>75</v>
      </c>
      <c r="E109" s="120">
        <f>18*0.2*0.1</f>
        <v>0.36000000000000004</v>
      </c>
      <c r="F109" s="120"/>
      <c r="G109" s="120"/>
      <c r="H109" s="121">
        <f t="shared" si="61"/>
        <v>0</v>
      </c>
      <c r="I109" s="121">
        <f t="shared" si="62"/>
        <v>0</v>
      </c>
      <c r="J109" s="121">
        <f t="shared" si="63"/>
        <v>0</v>
      </c>
      <c r="K109" s="122">
        <f t="shared" si="64"/>
        <v>0</v>
      </c>
      <c r="L109" s="134">
        <f t="shared" si="65"/>
        <v>0</v>
      </c>
      <c r="M109" s="14"/>
    </row>
    <row r="110" spans="1:13" ht="27.6">
      <c r="A110" s="117" t="s">
        <v>95</v>
      </c>
      <c r="B110" s="128" t="s">
        <v>276</v>
      </c>
      <c r="C110" s="119" t="s">
        <v>88</v>
      </c>
      <c r="D110" s="118" t="s">
        <v>75</v>
      </c>
      <c r="E110" s="120">
        <v>0.65</v>
      </c>
      <c r="F110" s="120"/>
      <c r="G110" s="120"/>
      <c r="H110" s="121">
        <f t="shared" si="61"/>
        <v>0</v>
      </c>
      <c r="I110" s="121">
        <f t="shared" si="62"/>
        <v>0</v>
      </c>
      <c r="J110" s="121">
        <f t="shared" si="63"/>
        <v>0</v>
      </c>
      <c r="K110" s="122">
        <f t="shared" si="64"/>
        <v>0</v>
      </c>
      <c r="L110" s="134">
        <f t="shared" si="65"/>
        <v>0</v>
      </c>
      <c r="M110" s="14"/>
    </row>
    <row r="111" spans="1:13" ht="42.15" customHeight="1">
      <c r="A111" s="117" t="s">
        <v>98</v>
      </c>
      <c r="B111" s="128" t="s">
        <v>277</v>
      </c>
      <c r="C111" s="119" t="s">
        <v>115</v>
      </c>
      <c r="D111" s="118" t="s">
        <v>59</v>
      </c>
      <c r="E111" s="120">
        <v>2</v>
      </c>
      <c r="F111" s="120"/>
      <c r="G111" s="120"/>
      <c r="H111" s="121">
        <f t="shared" si="61"/>
        <v>0</v>
      </c>
      <c r="I111" s="121">
        <f t="shared" si="62"/>
        <v>0</v>
      </c>
      <c r="J111" s="121">
        <f t="shared" si="63"/>
        <v>0</v>
      </c>
      <c r="K111" s="122">
        <f t="shared" si="64"/>
        <v>0</v>
      </c>
      <c r="L111" s="123">
        <f t="shared" ref="L111:L127" si="66">K111*E111</f>
        <v>0</v>
      </c>
      <c r="M111" s="14"/>
    </row>
    <row r="112" spans="1:13" ht="49.5" customHeight="1">
      <c r="A112" s="117" t="s">
        <v>226</v>
      </c>
      <c r="B112" s="128" t="s">
        <v>278</v>
      </c>
      <c r="C112" s="119" t="s">
        <v>228</v>
      </c>
      <c r="D112" s="118" t="s">
        <v>59</v>
      </c>
      <c r="E112" s="120">
        <v>1</v>
      </c>
      <c r="F112" s="120"/>
      <c r="G112" s="120"/>
      <c r="H112" s="121">
        <f t="shared" si="61"/>
        <v>0</v>
      </c>
      <c r="I112" s="121">
        <f t="shared" si="62"/>
        <v>0</v>
      </c>
      <c r="J112" s="121">
        <f t="shared" si="63"/>
        <v>0</v>
      </c>
      <c r="K112" s="122">
        <f t="shared" si="64"/>
        <v>0</v>
      </c>
      <c r="L112" s="123">
        <f t="shared" si="66"/>
        <v>0</v>
      </c>
      <c r="M112" s="14"/>
    </row>
    <row r="113" spans="1:13" ht="42.15" customHeight="1">
      <c r="A113" s="117" t="s">
        <v>227</v>
      </c>
      <c r="B113" s="128" t="s">
        <v>279</v>
      </c>
      <c r="C113" s="119" t="s">
        <v>157</v>
      </c>
      <c r="D113" s="118" t="s">
        <v>59</v>
      </c>
      <c r="E113" s="120">
        <v>1</v>
      </c>
      <c r="F113" s="120"/>
      <c r="G113" s="120"/>
      <c r="H113" s="121">
        <f t="shared" si="61"/>
        <v>0</v>
      </c>
      <c r="I113" s="121">
        <f t="shared" si="62"/>
        <v>0</v>
      </c>
      <c r="J113" s="121">
        <f t="shared" si="63"/>
        <v>0</v>
      </c>
      <c r="K113" s="122">
        <f t="shared" si="64"/>
        <v>0</v>
      </c>
      <c r="L113" s="123">
        <f>E113*K113</f>
        <v>0</v>
      </c>
      <c r="M113" s="14"/>
    </row>
    <row r="114" spans="1:13" ht="42.15" customHeight="1">
      <c r="A114" s="117" t="s">
        <v>230</v>
      </c>
      <c r="B114" s="128" t="s">
        <v>280</v>
      </c>
      <c r="C114" s="119" t="s">
        <v>229</v>
      </c>
      <c r="D114" s="118" t="s">
        <v>59</v>
      </c>
      <c r="E114" s="120">
        <v>1</v>
      </c>
      <c r="F114" s="120"/>
      <c r="G114" s="120"/>
      <c r="H114" s="121">
        <f t="shared" si="61"/>
        <v>0</v>
      </c>
      <c r="I114" s="121">
        <f t="shared" si="62"/>
        <v>0</v>
      </c>
      <c r="J114" s="121">
        <f t="shared" si="63"/>
        <v>0</v>
      </c>
      <c r="K114" s="122">
        <f t="shared" si="64"/>
        <v>0</v>
      </c>
      <c r="L114" s="123">
        <f>E114*K114</f>
        <v>0</v>
      </c>
      <c r="M114" s="14"/>
    </row>
    <row r="115" spans="1:13">
      <c r="A115" s="87"/>
      <c r="B115" s="62" t="s">
        <v>281</v>
      </c>
      <c r="C115" s="88" t="s">
        <v>89</v>
      </c>
      <c r="D115" s="82"/>
      <c r="E115" s="89"/>
      <c r="F115" s="89"/>
      <c r="G115" s="89"/>
      <c r="H115" s="85"/>
      <c r="I115" s="85"/>
      <c r="J115" s="85"/>
      <c r="K115" s="85"/>
      <c r="L115" s="86"/>
      <c r="M115" s="14"/>
    </row>
    <row r="116" spans="1:13">
      <c r="A116" s="129" t="s">
        <v>128</v>
      </c>
      <c r="B116" s="130" t="s">
        <v>282</v>
      </c>
      <c r="C116" s="124" t="s">
        <v>127</v>
      </c>
      <c r="D116" s="118" t="s">
        <v>66</v>
      </c>
      <c r="E116" s="120">
        <f>50+50+(10*8)+8</f>
        <v>188</v>
      </c>
      <c r="F116" s="120"/>
      <c r="G116" s="120"/>
      <c r="H116" s="121">
        <f t="shared" ref="H116:H123" si="67">G116+F116</f>
        <v>0</v>
      </c>
      <c r="I116" s="121">
        <f t="shared" ref="I116:I127" si="68">F116*(1+$L$7)</f>
        <v>0</v>
      </c>
      <c r="J116" s="121">
        <f t="shared" ref="J116:J127" si="69">G116*(1+$L$7)</f>
        <v>0</v>
      </c>
      <c r="K116" s="122">
        <f t="shared" ref="K116:K127" si="70">J116+I116</f>
        <v>0</v>
      </c>
      <c r="L116" s="123">
        <f t="shared" ref="L116" si="71">K116*E116</f>
        <v>0</v>
      </c>
      <c r="M116" s="14"/>
    </row>
    <row r="117" spans="1:13">
      <c r="A117" s="129" t="s">
        <v>130</v>
      </c>
      <c r="B117" s="130" t="s">
        <v>283</v>
      </c>
      <c r="C117" s="124" t="s">
        <v>129</v>
      </c>
      <c r="D117" s="118" t="s">
        <v>59</v>
      </c>
      <c r="E117" s="120">
        <v>20</v>
      </c>
      <c r="F117" s="120"/>
      <c r="G117" s="120"/>
      <c r="H117" s="121">
        <f t="shared" si="67"/>
        <v>0</v>
      </c>
      <c r="I117" s="121">
        <f t="shared" si="68"/>
        <v>0</v>
      </c>
      <c r="J117" s="121">
        <f t="shared" si="69"/>
        <v>0</v>
      </c>
      <c r="K117" s="122">
        <f t="shared" si="70"/>
        <v>0</v>
      </c>
      <c r="L117" s="123">
        <f t="shared" ref="L117:L118" si="72">K117*E117</f>
        <v>0</v>
      </c>
      <c r="M117" s="14"/>
    </row>
    <row r="118" spans="1:13">
      <c r="A118" s="129" t="s">
        <v>132</v>
      </c>
      <c r="B118" s="130" t="s">
        <v>284</v>
      </c>
      <c r="C118" s="124" t="s">
        <v>131</v>
      </c>
      <c r="D118" s="118" t="s">
        <v>59</v>
      </c>
      <c r="E118" s="120">
        <v>12</v>
      </c>
      <c r="F118" s="120"/>
      <c r="G118" s="120"/>
      <c r="H118" s="121">
        <f t="shared" si="67"/>
        <v>0</v>
      </c>
      <c r="I118" s="121">
        <f t="shared" si="68"/>
        <v>0</v>
      </c>
      <c r="J118" s="121">
        <f t="shared" si="69"/>
        <v>0</v>
      </c>
      <c r="K118" s="122">
        <f t="shared" si="70"/>
        <v>0</v>
      </c>
      <c r="L118" s="123">
        <f t="shared" si="72"/>
        <v>0</v>
      </c>
      <c r="M118" s="14"/>
    </row>
    <row r="119" spans="1:13">
      <c r="A119" s="129" t="s">
        <v>117</v>
      </c>
      <c r="B119" s="130" t="s">
        <v>285</v>
      </c>
      <c r="C119" s="124" t="s">
        <v>116</v>
      </c>
      <c r="D119" s="118" t="s">
        <v>66</v>
      </c>
      <c r="E119" s="120">
        <v>6</v>
      </c>
      <c r="F119" s="120"/>
      <c r="G119" s="120"/>
      <c r="H119" s="121">
        <f t="shared" si="67"/>
        <v>0</v>
      </c>
      <c r="I119" s="121">
        <f t="shared" si="68"/>
        <v>0</v>
      </c>
      <c r="J119" s="121">
        <f t="shared" si="69"/>
        <v>0</v>
      </c>
      <c r="K119" s="122">
        <f t="shared" si="70"/>
        <v>0</v>
      </c>
      <c r="L119" s="123">
        <f t="shared" si="66"/>
        <v>0</v>
      </c>
      <c r="M119" s="14"/>
    </row>
    <row r="120" spans="1:13">
      <c r="A120" s="129" t="s">
        <v>118</v>
      </c>
      <c r="B120" s="130" t="s">
        <v>286</v>
      </c>
      <c r="C120" s="124" t="s">
        <v>126</v>
      </c>
      <c r="D120" s="118" t="s">
        <v>59</v>
      </c>
      <c r="E120" s="120">
        <v>2</v>
      </c>
      <c r="F120" s="120"/>
      <c r="G120" s="120"/>
      <c r="H120" s="121">
        <f t="shared" si="67"/>
        <v>0</v>
      </c>
      <c r="I120" s="121">
        <f t="shared" si="68"/>
        <v>0</v>
      </c>
      <c r="J120" s="121">
        <f t="shared" si="69"/>
        <v>0</v>
      </c>
      <c r="K120" s="122">
        <f t="shared" si="70"/>
        <v>0</v>
      </c>
      <c r="L120" s="123">
        <f t="shared" si="66"/>
        <v>0</v>
      </c>
      <c r="M120" s="14"/>
    </row>
    <row r="121" spans="1:13" ht="18" customHeight="1">
      <c r="A121" s="129" t="s">
        <v>84</v>
      </c>
      <c r="B121" s="130" t="s">
        <v>287</v>
      </c>
      <c r="C121" s="124" t="s">
        <v>233</v>
      </c>
      <c r="D121" s="118" t="s">
        <v>59</v>
      </c>
      <c r="E121" s="120">
        <v>1</v>
      </c>
      <c r="F121" s="120"/>
      <c r="G121" s="120"/>
      <c r="H121" s="121">
        <f t="shared" si="67"/>
        <v>0</v>
      </c>
      <c r="I121" s="121">
        <f t="shared" si="68"/>
        <v>0</v>
      </c>
      <c r="J121" s="121">
        <f t="shared" si="69"/>
        <v>0</v>
      </c>
      <c r="K121" s="122">
        <f t="shared" si="70"/>
        <v>0</v>
      </c>
      <c r="L121" s="123">
        <f t="shared" si="66"/>
        <v>0</v>
      </c>
      <c r="M121" s="14"/>
    </row>
    <row r="122" spans="1:13" ht="18" customHeight="1">
      <c r="A122" s="129" t="s">
        <v>84</v>
      </c>
      <c r="B122" s="130" t="s">
        <v>288</v>
      </c>
      <c r="C122" s="124" t="s">
        <v>235</v>
      </c>
      <c r="D122" s="118" t="s">
        <v>59</v>
      </c>
      <c r="E122" s="120">
        <v>1</v>
      </c>
      <c r="F122" s="120"/>
      <c r="G122" s="120"/>
      <c r="H122" s="121">
        <f t="shared" si="67"/>
        <v>0</v>
      </c>
      <c r="I122" s="121">
        <f t="shared" si="68"/>
        <v>0</v>
      </c>
      <c r="J122" s="121">
        <f t="shared" si="69"/>
        <v>0</v>
      </c>
      <c r="K122" s="122">
        <f t="shared" si="70"/>
        <v>0</v>
      </c>
      <c r="L122" s="123">
        <f t="shared" si="66"/>
        <v>0</v>
      </c>
      <c r="M122" s="14"/>
    </row>
    <row r="123" spans="1:13" ht="18" customHeight="1">
      <c r="A123" s="129" t="s">
        <v>84</v>
      </c>
      <c r="B123" s="130" t="s">
        <v>289</v>
      </c>
      <c r="C123" s="140" t="s">
        <v>234</v>
      </c>
      <c r="D123" s="118" t="s">
        <v>59</v>
      </c>
      <c r="E123" s="120">
        <v>1</v>
      </c>
      <c r="F123" s="120"/>
      <c r="G123" s="120"/>
      <c r="H123" s="121">
        <f t="shared" si="67"/>
        <v>0</v>
      </c>
      <c r="I123" s="121">
        <f t="shared" si="68"/>
        <v>0</v>
      </c>
      <c r="J123" s="121">
        <f t="shared" si="69"/>
        <v>0</v>
      </c>
      <c r="K123" s="122">
        <f t="shared" si="70"/>
        <v>0</v>
      </c>
      <c r="L123" s="123">
        <f t="shared" si="66"/>
        <v>0</v>
      </c>
      <c r="M123" s="14"/>
    </row>
    <row r="124" spans="1:13">
      <c r="A124" s="87"/>
      <c r="B124" s="43" t="s">
        <v>290</v>
      </c>
      <c r="C124" s="88" t="s">
        <v>208</v>
      </c>
      <c r="D124" s="82"/>
      <c r="E124" s="89"/>
      <c r="F124" s="89"/>
      <c r="G124" s="89"/>
      <c r="H124" s="85"/>
      <c r="I124" s="85"/>
      <c r="J124" s="85"/>
      <c r="K124" s="85"/>
      <c r="L124" s="85"/>
      <c r="M124" s="14"/>
    </row>
    <row r="125" spans="1:13" ht="66.75" customHeight="1">
      <c r="A125" s="129" t="s">
        <v>202</v>
      </c>
      <c r="B125" s="130" t="s">
        <v>291</v>
      </c>
      <c r="C125" s="124" t="s">
        <v>203</v>
      </c>
      <c r="D125" s="118" t="s">
        <v>59</v>
      </c>
      <c r="E125" s="120">
        <v>3</v>
      </c>
      <c r="F125" s="120"/>
      <c r="G125" s="120"/>
      <c r="H125" s="121">
        <f t="shared" ref="H125:H127" si="73">G125+F125</f>
        <v>0</v>
      </c>
      <c r="I125" s="121">
        <f t="shared" si="68"/>
        <v>0</v>
      </c>
      <c r="J125" s="121">
        <f t="shared" si="69"/>
        <v>0</v>
      </c>
      <c r="K125" s="122">
        <f t="shared" si="70"/>
        <v>0</v>
      </c>
      <c r="L125" s="123">
        <f t="shared" si="66"/>
        <v>0</v>
      </c>
      <c r="M125" s="14"/>
    </row>
    <row r="126" spans="1:13">
      <c r="A126" s="129" t="s">
        <v>206</v>
      </c>
      <c r="B126" s="130" t="s">
        <v>292</v>
      </c>
      <c r="C126" s="124" t="s">
        <v>207</v>
      </c>
      <c r="D126" s="118" t="s">
        <v>59</v>
      </c>
      <c r="E126" s="120">
        <v>2</v>
      </c>
      <c r="F126" s="120"/>
      <c r="G126" s="120"/>
      <c r="H126" s="121">
        <f t="shared" si="73"/>
        <v>0</v>
      </c>
      <c r="I126" s="121">
        <f t="shared" si="68"/>
        <v>0</v>
      </c>
      <c r="J126" s="121">
        <f t="shared" si="69"/>
        <v>0</v>
      </c>
      <c r="K126" s="122">
        <f t="shared" si="70"/>
        <v>0</v>
      </c>
      <c r="L126" s="123">
        <f t="shared" si="66"/>
        <v>0</v>
      </c>
      <c r="M126" s="14"/>
    </row>
    <row r="127" spans="1:13">
      <c r="A127" s="129" t="s">
        <v>205</v>
      </c>
      <c r="B127" s="130" t="s">
        <v>293</v>
      </c>
      <c r="C127" s="124" t="s">
        <v>204</v>
      </c>
      <c r="D127" s="118" t="s">
        <v>59</v>
      </c>
      <c r="E127" s="120">
        <v>2</v>
      </c>
      <c r="F127" s="120"/>
      <c r="G127" s="120"/>
      <c r="H127" s="121">
        <f t="shared" si="73"/>
        <v>0</v>
      </c>
      <c r="I127" s="121">
        <f t="shared" si="68"/>
        <v>0</v>
      </c>
      <c r="J127" s="121">
        <f t="shared" si="69"/>
        <v>0</v>
      </c>
      <c r="K127" s="122">
        <f t="shared" si="70"/>
        <v>0</v>
      </c>
      <c r="L127" s="123">
        <f t="shared" si="66"/>
        <v>0</v>
      </c>
      <c r="M127" s="14"/>
    </row>
    <row r="128" spans="1:13" ht="15" thickBot="1">
      <c r="A128" s="300" t="s">
        <v>2</v>
      </c>
      <c r="B128" s="301"/>
      <c r="C128" s="301"/>
      <c r="D128" s="63"/>
      <c r="E128" s="64"/>
      <c r="F128" s="64"/>
      <c r="G128" s="64"/>
      <c r="H128" s="65">
        <f>SUM(H95:H127)</f>
        <v>0</v>
      </c>
      <c r="I128" s="65"/>
      <c r="J128" s="65"/>
      <c r="K128" s="65">
        <f>SUM(K95:K127)</f>
        <v>0</v>
      </c>
      <c r="L128" s="66">
        <f>SUM(L95:L127)</f>
        <v>0</v>
      </c>
      <c r="M128" s="14"/>
    </row>
    <row r="129" spans="1:13" ht="15" thickBot="1">
      <c r="A129" s="48"/>
      <c r="B129" s="47"/>
      <c r="C129" s="47"/>
      <c r="D129" s="46"/>
      <c r="E129" s="49"/>
      <c r="F129" s="49"/>
      <c r="G129" s="49"/>
      <c r="H129" s="50"/>
      <c r="I129" s="50"/>
      <c r="J129" s="50"/>
      <c r="K129" s="50"/>
      <c r="L129" s="51"/>
      <c r="M129" s="14"/>
    </row>
    <row r="130" spans="1:13">
      <c r="A130" s="74"/>
      <c r="B130" s="76">
        <v>13</v>
      </c>
      <c r="C130" s="162" t="s">
        <v>49</v>
      </c>
      <c r="D130" s="162"/>
      <c r="E130" s="162"/>
      <c r="F130" s="162"/>
      <c r="G130" s="162"/>
      <c r="H130" s="162"/>
      <c r="I130" s="162"/>
      <c r="J130" s="162"/>
      <c r="K130" s="162"/>
      <c r="L130" s="163"/>
      <c r="M130" s="14"/>
    </row>
    <row r="131" spans="1:13" ht="27.6">
      <c r="A131" s="129" t="s">
        <v>150</v>
      </c>
      <c r="B131" s="130" t="s">
        <v>187</v>
      </c>
      <c r="C131" s="124" t="s">
        <v>149</v>
      </c>
      <c r="D131" s="118" t="s">
        <v>66</v>
      </c>
      <c r="E131" s="120">
        <v>650</v>
      </c>
      <c r="F131" s="120"/>
      <c r="G131" s="120"/>
      <c r="H131" s="121">
        <f t="shared" ref="H131:H158" si="74">G131+F131</f>
        <v>0</v>
      </c>
      <c r="I131" s="121">
        <f t="shared" ref="I131:I158" si="75">F131*(1+$L$7)</f>
        <v>0</v>
      </c>
      <c r="J131" s="121">
        <f t="shared" ref="J131:J158" si="76">G131*(1+$L$7)</f>
        <v>0</v>
      </c>
      <c r="K131" s="122">
        <f t="shared" ref="K131:K158" si="77">J131+I131</f>
        <v>0</v>
      </c>
      <c r="L131" s="141">
        <f>E131*K131</f>
        <v>0</v>
      </c>
      <c r="M131" s="14"/>
    </row>
    <row r="132" spans="1:13" ht="27.6">
      <c r="A132" s="129" t="s">
        <v>145</v>
      </c>
      <c r="B132" s="130" t="s">
        <v>188</v>
      </c>
      <c r="C132" s="124" t="s">
        <v>114</v>
      </c>
      <c r="D132" s="126" t="s">
        <v>66</v>
      </c>
      <c r="E132" s="127">
        <v>100</v>
      </c>
      <c r="F132" s="127"/>
      <c r="G132" s="127"/>
      <c r="H132" s="121">
        <f t="shared" si="74"/>
        <v>0</v>
      </c>
      <c r="I132" s="121">
        <f t="shared" si="75"/>
        <v>0</v>
      </c>
      <c r="J132" s="121">
        <f t="shared" si="76"/>
        <v>0</v>
      </c>
      <c r="K132" s="122">
        <f t="shared" si="77"/>
        <v>0</v>
      </c>
      <c r="L132" s="142">
        <f>E132*K132</f>
        <v>0</v>
      </c>
      <c r="M132" s="14"/>
    </row>
    <row r="133" spans="1:13" ht="27.6">
      <c r="A133" s="129" t="s">
        <v>153</v>
      </c>
      <c r="B133" s="130" t="s">
        <v>189</v>
      </c>
      <c r="C133" s="124" t="s">
        <v>151</v>
      </c>
      <c r="D133" s="126" t="s">
        <v>66</v>
      </c>
      <c r="E133" s="127">
        <v>1100</v>
      </c>
      <c r="F133" s="127"/>
      <c r="G133" s="127"/>
      <c r="H133" s="121">
        <f t="shared" si="74"/>
        <v>0</v>
      </c>
      <c r="I133" s="121">
        <f t="shared" si="75"/>
        <v>0</v>
      </c>
      <c r="J133" s="121">
        <f t="shared" si="76"/>
        <v>0</v>
      </c>
      <c r="K133" s="122">
        <f t="shared" si="77"/>
        <v>0</v>
      </c>
      <c r="L133" s="142">
        <f t="shared" ref="L133:L158" si="78">E133*K133</f>
        <v>0</v>
      </c>
      <c r="M133" s="14"/>
    </row>
    <row r="134" spans="1:13" ht="27.6">
      <c r="A134" s="129" t="s">
        <v>146</v>
      </c>
      <c r="B134" s="130" t="s">
        <v>190</v>
      </c>
      <c r="C134" s="124" t="s">
        <v>152</v>
      </c>
      <c r="D134" s="126" t="s">
        <v>66</v>
      </c>
      <c r="E134" s="127">
        <v>30</v>
      </c>
      <c r="F134" s="127"/>
      <c r="G134" s="127"/>
      <c r="H134" s="121">
        <f t="shared" si="74"/>
        <v>0</v>
      </c>
      <c r="I134" s="121">
        <f t="shared" si="75"/>
        <v>0</v>
      </c>
      <c r="J134" s="121">
        <f t="shared" si="76"/>
        <v>0</v>
      </c>
      <c r="K134" s="122">
        <f t="shared" si="77"/>
        <v>0</v>
      </c>
      <c r="L134" s="142">
        <f t="shared" si="78"/>
        <v>0</v>
      </c>
      <c r="M134" s="14"/>
    </row>
    <row r="135" spans="1:13" ht="27.6">
      <c r="A135" s="129" t="s">
        <v>147</v>
      </c>
      <c r="B135" s="130" t="s">
        <v>191</v>
      </c>
      <c r="C135" s="124" t="s">
        <v>154</v>
      </c>
      <c r="D135" s="118" t="s">
        <v>66</v>
      </c>
      <c r="E135" s="120">
        <f>(4*5)</f>
        <v>20</v>
      </c>
      <c r="F135" s="120"/>
      <c r="G135" s="120"/>
      <c r="H135" s="121">
        <f t="shared" si="74"/>
        <v>0</v>
      </c>
      <c r="I135" s="121">
        <f t="shared" si="75"/>
        <v>0</v>
      </c>
      <c r="J135" s="121">
        <f t="shared" si="76"/>
        <v>0</v>
      </c>
      <c r="K135" s="122">
        <f t="shared" si="77"/>
        <v>0</v>
      </c>
      <c r="L135" s="142">
        <f t="shared" si="78"/>
        <v>0</v>
      </c>
      <c r="M135" s="14"/>
    </row>
    <row r="136" spans="1:13" ht="27.6">
      <c r="A136" s="117" t="s">
        <v>212</v>
      </c>
      <c r="B136" s="130" t="s">
        <v>192</v>
      </c>
      <c r="C136" s="119" t="s">
        <v>211</v>
      </c>
      <c r="D136" s="118" t="s">
        <v>59</v>
      </c>
      <c r="E136" s="120">
        <v>1</v>
      </c>
      <c r="F136" s="120"/>
      <c r="G136" s="120"/>
      <c r="H136" s="121">
        <f t="shared" si="74"/>
        <v>0</v>
      </c>
      <c r="I136" s="121">
        <f t="shared" si="75"/>
        <v>0</v>
      </c>
      <c r="J136" s="121">
        <f t="shared" si="76"/>
        <v>0</v>
      </c>
      <c r="K136" s="122">
        <f t="shared" si="77"/>
        <v>0</v>
      </c>
      <c r="L136" s="142">
        <f t="shared" si="78"/>
        <v>0</v>
      </c>
      <c r="M136" s="14"/>
    </row>
    <row r="137" spans="1:13" ht="27.6">
      <c r="A137" s="129" t="s">
        <v>144</v>
      </c>
      <c r="B137" s="130" t="s">
        <v>193</v>
      </c>
      <c r="C137" s="124" t="s">
        <v>143</v>
      </c>
      <c r="D137" s="126" t="s">
        <v>59</v>
      </c>
      <c r="E137" s="127">
        <v>2</v>
      </c>
      <c r="F137" s="127"/>
      <c r="G137" s="127"/>
      <c r="H137" s="121">
        <f t="shared" si="74"/>
        <v>0</v>
      </c>
      <c r="I137" s="121">
        <f t="shared" si="75"/>
        <v>0</v>
      </c>
      <c r="J137" s="121">
        <f t="shared" si="76"/>
        <v>0</v>
      </c>
      <c r="K137" s="122">
        <f t="shared" si="77"/>
        <v>0</v>
      </c>
      <c r="L137" s="142">
        <f t="shared" si="78"/>
        <v>0</v>
      </c>
      <c r="M137" s="14"/>
    </row>
    <row r="138" spans="1:13" ht="45" customHeight="1">
      <c r="A138" s="129" t="s">
        <v>155</v>
      </c>
      <c r="B138" s="130" t="s">
        <v>294</v>
      </c>
      <c r="C138" s="124" t="s">
        <v>210</v>
      </c>
      <c r="D138" s="126" t="s">
        <v>59</v>
      </c>
      <c r="E138" s="127">
        <v>1</v>
      </c>
      <c r="F138" s="127"/>
      <c r="G138" s="127"/>
      <c r="H138" s="121">
        <f t="shared" si="74"/>
        <v>0</v>
      </c>
      <c r="I138" s="121">
        <f t="shared" si="75"/>
        <v>0</v>
      </c>
      <c r="J138" s="121">
        <f t="shared" si="76"/>
        <v>0</v>
      </c>
      <c r="K138" s="122">
        <f t="shared" si="77"/>
        <v>0</v>
      </c>
      <c r="L138" s="142">
        <f t="shared" si="78"/>
        <v>0</v>
      </c>
      <c r="M138" s="14"/>
    </row>
    <row r="139" spans="1:13" ht="19.5" customHeight="1">
      <c r="A139" s="129" t="s">
        <v>213</v>
      </c>
      <c r="B139" s="130" t="s">
        <v>295</v>
      </c>
      <c r="C139" s="124" t="s">
        <v>156</v>
      </c>
      <c r="D139" s="126" t="s">
        <v>59</v>
      </c>
      <c r="E139" s="127">
        <v>4</v>
      </c>
      <c r="F139" s="127"/>
      <c r="G139" s="127"/>
      <c r="H139" s="121">
        <f t="shared" si="74"/>
        <v>0</v>
      </c>
      <c r="I139" s="121">
        <f t="shared" si="75"/>
        <v>0</v>
      </c>
      <c r="J139" s="121">
        <f t="shared" si="76"/>
        <v>0</v>
      </c>
      <c r="K139" s="122">
        <f t="shared" si="77"/>
        <v>0</v>
      </c>
      <c r="L139" s="142">
        <f t="shared" si="78"/>
        <v>0</v>
      </c>
      <c r="M139" s="14"/>
    </row>
    <row r="140" spans="1:13" ht="33.75" customHeight="1">
      <c r="A140" s="129" t="s">
        <v>134</v>
      </c>
      <c r="B140" s="130" t="s">
        <v>296</v>
      </c>
      <c r="C140" s="124" t="s">
        <v>133</v>
      </c>
      <c r="D140" s="126" t="s">
        <v>59</v>
      </c>
      <c r="E140" s="127">
        <v>2</v>
      </c>
      <c r="F140" s="127"/>
      <c r="G140" s="127"/>
      <c r="H140" s="121">
        <f t="shared" si="74"/>
        <v>0</v>
      </c>
      <c r="I140" s="121">
        <f t="shared" si="75"/>
        <v>0</v>
      </c>
      <c r="J140" s="121">
        <f t="shared" si="76"/>
        <v>0</v>
      </c>
      <c r="K140" s="122">
        <f t="shared" si="77"/>
        <v>0</v>
      </c>
      <c r="L140" s="142">
        <f t="shared" si="78"/>
        <v>0</v>
      </c>
      <c r="M140" s="14"/>
    </row>
    <row r="141" spans="1:13" ht="30" customHeight="1">
      <c r="A141" s="129" t="s">
        <v>136</v>
      </c>
      <c r="B141" s="130" t="s">
        <v>297</v>
      </c>
      <c r="C141" s="124" t="s">
        <v>135</v>
      </c>
      <c r="D141" s="126" t="s">
        <v>59</v>
      </c>
      <c r="E141" s="127">
        <v>1</v>
      </c>
      <c r="F141" s="127"/>
      <c r="G141" s="127"/>
      <c r="H141" s="121">
        <f t="shared" si="74"/>
        <v>0</v>
      </c>
      <c r="I141" s="121">
        <f t="shared" si="75"/>
        <v>0</v>
      </c>
      <c r="J141" s="121">
        <f t="shared" si="76"/>
        <v>0</v>
      </c>
      <c r="K141" s="122">
        <f t="shared" si="77"/>
        <v>0</v>
      </c>
      <c r="L141" s="142">
        <f t="shared" si="78"/>
        <v>0</v>
      </c>
      <c r="M141" s="14"/>
    </row>
    <row r="142" spans="1:13" ht="30" customHeight="1">
      <c r="A142" s="129" t="s">
        <v>138</v>
      </c>
      <c r="B142" s="130" t="s">
        <v>298</v>
      </c>
      <c r="C142" s="124" t="s">
        <v>137</v>
      </c>
      <c r="D142" s="126" t="s">
        <v>59</v>
      </c>
      <c r="E142" s="127">
        <v>8</v>
      </c>
      <c r="F142" s="127"/>
      <c r="G142" s="127"/>
      <c r="H142" s="121">
        <f t="shared" si="74"/>
        <v>0</v>
      </c>
      <c r="I142" s="121">
        <f t="shared" si="75"/>
        <v>0</v>
      </c>
      <c r="J142" s="121">
        <f t="shared" si="76"/>
        <v>0</v>
      </c>
      <c r="K142" s="122">
        <f t="shared" si="77"/>
        <v>0</v>
      </c>
      <c r="L142" s="142">
        <f t="shared" si="78"/>
        <v>0</v>
      </c>
      <c r="M142" s="14"/>
    </row>
    <row r="143" spans="1:13" ht="30" customHeight="1">
      <c r="A143" s="129" t="s">
        <v>140</v>
      </c>
      <c r="B143" s="130" t="s">
        <v>299</v>
      </c>
      <c r="C143" s="124" t="s">
        <v>139</v>
      </c>
      <c r="D143" s="126" t="s">
        <v>59</v>
      </c>
      <c r="E143" s="127">
        <v>1</v>
      </c>
      <c r="F143" s="127"/>
      <c r="G143" s="127"/>
      <c r="H143" s="121">
        <f t="shared" si="74"/>
        <v>0</v>
      </c>
      <c r="I143" s="121">
        <f t="shared" si="75"/>
        <v>0</v>
      </c>
      <c r="J143" s="121">
        <f t="shared" si="76"/>
        <v>0</v>
      </c>
      <c r="K143" s="122">
        <f t="shared" si="77"/>
        <v>0</v>
      </c>
      <c r="L143" s="142">
        <f t="shared" si="78"/>
        <v>0</v>
      </c>
      <c r="M143" s="14"/>
    </row>
    <row r="144" spans="1:13" ht="30" customHeight="1">
      <c r="A144" s="129" t="s">
        <v>142</v>
      </c>
      <c r="B144" s="130" t="s">
        <v>300</v>
      </c>
      <c r="C144" s="124" t="s">
        <v>141</v>
      </c>
      <c r="D144" s="126" t="s">
        <v>59</v>
      </c>
      <c r="E144" s="127">
        <v>1</v>
      </c>
      <c r="F144" s="127"/>
      <c r="G144" s="127"/>
      <c r="H144" s="121">
        <f t="shared" si="74"/>
        <v>0</v>
      </c>
      <c r="I144" s="121">
        <f t="shared" si="75"/>
        <v>0</v>
      </c>
      <c r="J144" s="121">
        <f t="shared" si="76"/>
        <v>0</v>
      </c>
      <c r="K144" s="122">
        <f t="shared" si="77"/>
        <v>0</v>
      </c>
      <c r="L144" s="142">
        <f t="shared" si="78"/>
        <v>0</v>
      </c>
      <c r="M144" s="14"/>
    </row>
    <row r="145" spans="1:13" ht="30" customHeight="1">
      <c r="A145" s="129" t="s">
        <v>216</v>
      </c>
      <c r="B145" s="130" t="s">
        <v>301</v>
      </c>
      <c r="C145" s="124" t="s">
        <v>90</v>
      </c>
      <c r="D145" s="126" t="s">
        <v>59</v>
      </c>
      <c r="E145" s="127">
        <v>1</v>
      </c>
      <c r="F145" s="127"/>
      <c r="G145" s="127"/>
      <c r="H145" s="121">
        <f t="shared" si="74"/>
        <v>0</v>
      </c>
      <c r="I145" s="121">
        <f t="shared" si="75"/>
        <v>0</v>
      </c>
      <c r="J145" s="121">
        <f t="shared" si="76"/>
        <v>0</v>
      </c>
      <c r="K145" s="122">
        <f t="shared" si="77"/>
        <v>0</v>
      </c>
      <c r="L145" s="142">
        <f t="shared" si="78"/>
        <v>0</v>
      </c>
      <c r="M145" s="14"/>
    </row>
    <row r="146" spans="1:13" ht="30.75" customHeight="1">
      <c r="A146" s="129" t="s">
        <v>217</v>
      </c>
      <c r="B146" s="130" t="s">
        <v>302</v>
      </c>
      <c r="C146" s="124" t="s">
        <v>91</v>
      </c>
      <c r="D146" s="126" t="s">
        <v>59</v>
      </c>
      <c r="E146" s="127">
        <v>2</v>
      </c>
      <c r="F146" s="127"/>
      <c r="G146" s="127"/>
      <c r="H146" s="121">
        <f t="shared" si="74"/>
        <v>0</v>
      </c>
      <c r="I146" s="121">
        <f t="shared" si="75"/>
        <v>0</v>
      </c>
      <c r="J146" s="121">
        <f t="shared" si="76"/>
        <v>0</v>
      </c>
      <c r="K146" s="122">
        <f t="shared" si="77"/>
        <v>0</v>
      </c>
      <c r="L146" s="142">
        <f t="shared" si="78"/>
        <v>0</v>
      </c>
      <c r="M146" s="14"/>
    </row>
    <row r="147" spans="1:13">
      <c r="A147" s="129" t="s">
        <v>121</v>
      </c>
      <c r="B147" s="130" t="s">
        <v>303</v>
      </c>
      <c r="C147" s="124" t="s">
        <v>237</v>
      </c>
      <c r="D147" s="126" t="s">
        <v>66</v>
      </c>
      <c r="E147" s="127">
        <v>205</v>
      </c>
      <c r="F147" s="127"/>
      <c r="G147" s="127"/>
      <c r="H147" s="121">
        <f t="shared" si="74"/>
        <v>0</v>
      </c>
      <c r="I147" s="121">
        <f t="shared" si="75"/>
        <v>0</v>
      </c>
      <c r="J147" s="121">
        <f t="shared" si="76"/>
        <v>0</v>
      </c>
      <c r="K147" s="122">
        <f t="shared" si="77"/>
        <v>0</v>
      </c>
      <c r="L147" s="142">
        <f t="shared" si="78"/>
        <v>0</v>
      </c>
      <c r="M147" s="14"/>
    </row>
    <row r="148" spans="1:13">
      <c r="A148" s="129" t="s">
        <v>215</v>
      </c>
      <c r="B148" s="130" t="s">
        <v>304</v>
      </c>
      <c r="C148" s="124" t="s">
        <v>238</v>
      </c>
      <c r="D148" s="126" t="s">
        <v>59</v>
      </c>
      <c r="E148" s="127">
        <v>1</v>
      </c>
      <c r="F148" s="127"/>
      <c r="G148" s="127"/>
      <c r="H148" s="121">
        <f t="shared" si="74"/>
        <v>0</v>
      </c>
      <c r="I148" s="121">
        <f t="shared" si="75"/>
        <v>0</v>
      </c>
      <c r="J148" s="121">
        <f t="shared" si="76"/>
        <v>0</v>
      </c>
      <c r="K148" s="122">
        <f t="shared" si="77"/>
        <v>0</v>
      </c>
      <c r="L148" s="142">
        <f t="shared" si="78"/>
        <v>0</v>
      </c>
      <c r="M148" s="14"/>
    </row>
    <row r="149" spans="1:13">
      <c r="A149" s="129" t="s">
        <v>215</v>
      </c>
      <c r="B149" s="130" t="s">
        <v>305</v>
      </c>
      <c r="C149" s="124" t="s">
        <v>240</v>
      </c>
      <c r="D149" s="126" t="s">
        <v>59</v>
      </c>
      <c r="E149" s="127">
        <v>7</v>
      </c>
      <c r="F149" s="127"/>
      <c r="G149" s="127"/>
      <c r="H149" s="121">
        <f t="shared" si="74"/>
        <v>0</v>
      </c>
      <c r="I149" s="121">
        <f t="shared" si="75"/>
        <v>0</v>
      </c>
      <c r="J149" s="121">
        <f t="shared" si="76"/>
        <v>0</v>
      </c>
      <c r="K149" s="122">
        <f t="shared" si="77"/>
        <v>0</v>
      </c>
      <c r="L149" s="142">
        <f t="shared" si="78"/>
        <v>0</v>
      </c>
      <c r="M149" s="14"/>
    </row>
    <row r="150" spans="1:13">
      <c r="A150" s="129" t="s">
        <v>215</v>
      </c>
      <c r="B150" s="130" t="s">
        <v>306</v>
      </c>
      <c r="C150" s="124" t="s">
        <v>239</v>
      </c>
      <c r="D150" s="126" t="s">
        <v>59</v>
      </c>
      <c r="E150" s="127">
        <v>2</v>
      </c>
      <c r="F150" s="127"/>
      <c r="G150" s="127"/>
      <c r="H150" s="121">
        <f t="shared" si="74"/>
        <v>0</v>
      </c>
      <c r="I150" s="121">
        <f t="shared" si="75"/>
        <v>0</v>
      </c>
      <c r="J150" s="121">
        <f t="shared" si="76"/>
        <v>0</v>
      </c>
      <c r="K150" s="122">
        <f t="shared" si="77"/>
        <v>0</v>
      </c>
      <c r="L150" s="142">
        <f t="shared" si="78"/>
        <v>0</v>
      </c>
      <c r="M150" s="14"/>
    </row>
    <row r="151" spans="1:13">
      <c r="A151" s="129" t="s">
        <v>122</v>
      </c>
      <c r="B151" s="130" t="s">
        <v>307</v>
      </c>
      <c r="C151" s="124" t="s">
        <v>123</v>
      </c>
      <c r="D151" s="126" t="s">
        <v>66</v>
      </c>
      <c r="E151" s="127">
        <v>10</v>
      </c>
      <c r="F151" s="127"/>
      <c r="G151" s="127"/>
      <c r="H151" s="121">
        <f t="shared" si="74"/>
        <v>0</v>
      </c>
      <c r="I151" s="121">
        <f t="shared" si="75"/>
        <v>0</v>
      </c>
      <c r="J151" s="121">
        <f t="shared" si="76"/>
        <v>0</v>
      </c>
      <c r="K151" s="122">
        <f t="shared" si="77"/>
        <v>0</v>
      </c>
      <c r="L151" s="142">
        <f t="shared" si="78"/>
        <v>0</v>
      </c>
      <c r="M151" s="14"/>
    </row>
    <row r="152" spans="1:13">
      <c r="A152" s="129" t="s">
        <v>125</v>
      </c>
      <c r="B152" s="130" t="s">
        <v>308</v>
      </c>
      <c r="C152" s="124" t="s">
        <v>124</v>
      </c>
      <c r="D152" s="126" t="s">
        <v>66</v>
      </c>
      <c r="E152" s="127">
        <v>10</v>
      </c>
      <c r="F152" s="127"/>
      <c r="G152" s="127"/>
      <c r="H152" s="121">
        <f t="shared" si="74"/>
        <v>0</v>
      </c>
      <c r="I152" s="121">
        <f t="shared" si="75"/>
        <v>0</v>
      </c>
      <c r="J152" s="121">
        <f t="shared" si="76"/>
        <v>0</v>
      </c>
      <c r="K152" s="122">
        <f t="shared" si="77"/>
        <v>0</v>
      </c>
      <c r="L152" s="142">
        <f t="shared" si="78"/>
        <v>0</v>
      </c>
      <c r="M152" s="14"/>
    </row>
    <row r="153" spans="1:13" ht="28.5" customHeight="1">
      <c r="A153" s="129" t="s">
        <v>219</v>
      </c>
      <c r="B153" s="130" t="s">
        <v>309</v>
      </c>
      <c r="C153" s="124" t="s">
        <v>218</v>
      </c>
      <c r="D153" s="126" t="s">
        <v>59</v>
      </c>
      <c r="E153" s="127">
        <v>2</v>
      </c>
      <c r="F153" s="127"/>
      <c r="G153" s="127"/>
      <c r="H153" s="121">
        <f t="shared" si="74"/>
        <v>0</v>
      </c>
      <c r="I153" s="121">
        <f t="shared" si="75"/>
        <v>0</v>
      </c>
      <c r="J153" s="121">
        <f t="shared" si="76"/>
        <v>0</v>
      </c>
      <c r="K153" s="122">
        <f t="shared" si="77"/>
        <v>0</v>
      </c>
      <c r="L153" s="142">
        <f t="shared" si="78"/>
        <v>0</v>
      </c>
      <c r="M153" s="14"/>
    </row>
    <row r="154" spans="1:13" ht="31.5" customHeight="1">
      <c r="A154" s="129" t="s">
        <v>221</v>
      </c>
      <c r="B154" s="130" t="s">
        <v>310</v>
      </c>
      <c r="C154" s="124" t="s">
        <v>220</v>
      </c>
      <c r="D154" s="126" t="s">
        <v>59</v>
      </c>
      <c r="E154" s="127">
        <v>1</v>
      </c>
      <c r="F154" s="127"/>
      <c r="G154" s="127"/>
      <c r="H154" s="121">
        <f t="shared" si="74"/>
        <v>0</v>
      </c>
      <c r="I154" s="121">
        <f t="shared" si="75"/>
        <v>0</v>
      </c>
      <c r="J154" s="121">
        <f t="shared" si="76"/>
        <v>0</v>
      </c>
      <c r="K154" s="122">
        <f t="shared" si="77"/>
        <v>0</v>
      </c>
      <c r="L154" s="142">
        <f t="shared" si="78"/>
        <v>0</v>
      </c>
      <c r="M154" s="14"/>
    </row>
    <row r="155" spans="1:13" ht="33" customHeight="1">
      <c r="A155" s="129" t="s">
        <v>223</v>
      </c>
      <c r="B155" s="130" t="s">
        <v>311</v>
      </c>
      <c r="C155" s="124" t="s">
        <v>222</v>
      </c>
      <c r="D155" s="126" t="s">
        <v>59</v>
      </c>
      <c r="E155" s="127">
        <v>12</v>
      </c>
      <c r="F155" s="127"/>
      <c r="G155" s="127"/>
      <c r="H155" s="121">
        <f t="shared" si="74"/>
        <v>0</v>
      </c>
      <c r="I155" s="121">
        <f t="shared" si="75"/>
        <v>0</v>
      </c>
      <c r="J155" s="121">
        <f t="shared" si="76"/>
        <v>0</v>
      </c>
      <c r="K155" s="122">
        <f t="shared" si="77"/>
        <v>0</v>
      </c>
      <c r="L155" s="142">
        <f t="shared" si="78"/>
        <v>0</v>
      </c>
      <c r="M155" s="14"/>
    </row>
    <row r="156" spans="1:13" ht="28.5" customHeight="1">
      <c r="A156" s="129" t="s">
        <v>225</v>
      </c>
      <c r="B156" s="130" t="s">
        <v>312</v>
      </c>
      <c r="C156" s="124" t="s">
        <v>224</v>
      </c>
      <c r="D156" s="126" t="s">
        <v>59</v>
      </c>
      <c r="E156" s="127">
        <v>1</v>
      </c>
      <c r="F156" s="127"/>
      <c r="G156" s="127"/>
      <c r="H156" s="121">
        <f t="shared" si="74"/>
        <v>0</v>
      </c>
      <c r="I156" s="121">
        <f t="shared" si="75"/>
        <v>0</v>
      </c>
      <c r="J156" s="121">
        <f t="shared" si="76"/>
        <v>0</v>
      </c>
      <c r="K156" s="122">
        <f t="shared" si="77"/>
        <v>0</v>
      </c>
      <c r="L156" s="142">
        <f t="shared" si="78"/>
        <v>0</v>
      </c>
      <c r="M156" s="14"/>
    </row>
    <row r="157" spans="1:13">
      <c r="A157" s="129" t="s">
        <v>215</v>
      </c>
      <c r="B157" s="130" t="s">
        <v>313</v>
      </c>
      <c r="C157" s="124" t="s">
        <v>214</v>
      </c>
      <c r="D157" s="126" t="s">
        <v>59</v>
      </c>
      <c r="E157" s="127">
        <f>14+17</f>
        <v>31</v>
      </c>
      <c r="F157" s="127"/>
      <c r="G157" s="127"/>
      <c r="H157" s="121">
        <f t="shared" si="74"/>
        <v>0</v>
      </c>
      <c r="I157" s="121">
        <f t="shared" si="75"/>
        <v>0</v>
      </c>
      <c r="J157" s="121">
        <f t="shared" si="76"/>
        <v>0</v>
      </c>
      <c r="K157" s="122">
        <f t="shared" si="77"/>
        <v>0</v>
      </c>
      <c r="L157" s="142">
        <f t="shared" si="78"/>
        <v>0</v>
      </c>
      <c r="M157" s="14"/>
    </row>
    <row r="158" spans="1:13" ht="27.6">
      <c r="A158" s="129" t="s">
        <v>120</v>
      </c>
      <c r="B158" s="130" t="s">
        <v>314</v>
      </c>
      <c r="C158" s="124" t="s">
        <v>148</v>
      </c>
      <c r="D158" s="126" t="s">
        <v>59</v>
      </c>
      <c r="E158" s="127">
        <v>2</v>
      </c>
      <c r="F158" s="127"/>
      <c r="G158" s="127"/>
      <c r="H158" s="121">
        <f t="shared" si="74"/>
        <v>0</v>
      </c>
      <c r="I158" s="121">
        <f t="shared" si="75"/>
        <v>0</v>
      </c>
      <c r="J158" s="121">
        <f t="shared" si="76"/>
        <v>0</v>
      </c>
      <c r="K158" s="122">
        <f t="shared" si="77"/>
        <v>0</v>
      </c>
      <c r="L158" s="142">
        <f t="shared" si="78"/>
        <v>0</v>
      </c>
      <c r="M158" s="14"/>
    </row>
    <row r="159" spans="1:13" ht="15" thickBot="1">
      <c r="A159" s="300" t="s">
        <v>2</v>
      </c>
      <c r="B159" s="301"/>
      <c r="C159" s="301"/>
      <c r="D159" s="63"/>
      <c r="E159" s="64"/>
      <c r="F159" s="64"/>
      <c r="G159" s="64"/>
      <c r="H159" s="65">
        <f>SUM(H131:H158)</f>
        <v>0</v>
      </c>
      <c r="I159" s="65"/>
      <c r="J159" s="65"/>
      <c r="K159" s="65">
        <f>SUM(K131:K158)</f>
        <v>0</v>
      </c>
      <c r="L159" s="66">
        <f>SUM(L131:L158)</f>
        <v>0</v>
      </c>
      <c r="M159" s="14"/>
    </row>
    <row r="160" spans="1:13" ht="15" thickBot="1">
      <c r="A160" s="48"/>
      <c r="B160" s="47"/>
      <c r="C160" s="47"/>
      <c r="D160" s="46"/>
      <c r="E160" s="49"/>
      <c r="F160" s="49"/>
      <c r="G160" s="49"/>
      <c r="H160" s="50"/>
      <c r="I160" s="50"/>
      <c r="J160" s="50"/>
      <c r="K160" s="50"/>
      <c r="L160" s="51"/>
      <c r="M160" s="14"/>
    </row>
    <row r="161" spans="1:72">
      <c r="A161" s="74"/>
      <c r="B161" s="116">
        <v>14</v>
      </c>
      <c r="C161" s="162" t="s">
        <v>358</v>
      </c>
      <c r="D161" s="162"/>
      <c r="E161" s="162"/>
      <c r="F161" s="162"/>
      <c r="G161" s="162"/>
      <c r="H161" s="162"/>
      <c r="I161" s="162"/>
      <c r="J161" s="162"/>
      <c r="K161" s="162"/>
      <c r="L161" s="163"/>
      <c r="M161" s="14"/>
    </row>
    <row r="162" spans="1:72">
      <c r="A162" s="129" t="s">
        <v>84</v>
      </c>
      <c r="B162" s="130" t="s">
        <v>101</v>
      </c>
      <c r="C162" s="130" t="s">
        <v>359</v>
      </c>
      <c r="D162" s="118" t="s">
        <v>59</v>
      </c>
      <c r="E162" s="120">
        <v>10</v>
      </c>
      <c r="F162" s="120"/>
      <c r="G162" s="120"/>
      <c r="H162" s="121">
        <f t="shared" ref="H162:H164" si="79">G162+F162</f>
        <v>0</v>
      </c>
      <c r="I162" s="121">
        <f t="shared" ref="I162:I164" si="80">F162*(1+$L$7)</f>
        <v>0</v>
      </c>
      <c r="J162" s="121">
        <f t="shared" ref="J162:J164" si="81">G162*(1+$L$7)</f>
        <v>0</v>
      </c>
      <c r="K162" s="122">
        <f t="shared" ref="K162:K164" si="82">J162+I162</f>
        <v>0</v>
      </c>
      <c r="L162" s="123">
        <f>E162*K162</f>
        <v>0</v>
      </c>
      <c r="M162" s="14"/>
    </row>
    <row r="163" spans="1:72">
      <c r="A163" s="129" t="s">
        <v>84</v>
      </c>
      <c r="B163" s="130" t="s">
        <v>160</v>
      </c>
      <c r="C163" s="130" t="s">
        <v>360</v>
      </c>
      <c r="D163" s="118" t="s">
        <v>59</v>
      </c>
      <c r="E163" s="120">
        <v>3</v>
      </c>
      <c r="F163" s="120"/>
      <c r="G163" s="120"/>
      <c r="H163" s="121">
        <f t="shared" si="79"/>
        <v>0</v>
      </c>
      <c r="I163" s="121">
        <f t="shared" si="80"/>
        <v>0</v>
      </c>
      <c r="J163" s="121">
        <f t="shared" si="81"/>
        <v>0</v>
      </c>
      <c r="K163" s="122">
        <f t="shared" si="82"/>
        <v>0</v>
      </c>
      <c r="L163" s="123">
        <f>E163*K163</f>
        <v>0</v>
      </c>
      <c r="M163" s="14"/>
    </row>
    <row r="164" spans="1:72">
      <c r="A164" s="129" t="s">
        <v>84</v>
      </c>
      <c r="B164" s="130" t="s">
        <v>363</v>
      </c>
      <c r="C164" s="130" t="s">
        <v>364</v>
      </c>
      <c r="D164" s="118" t="s">
        <v>59</v>
      </c>
      <c r="E164" s="120">
        <v>3</v>
      </c>
      <c r="F164" s="120"/>
      <c r="G164" s="120"/>
      <c r="H164" s="121">
        <f t="shared" si="79"/>
        <v>0</v>
      </c>
      <c r="I164" s="121">
        <f t="shared" si="80"/>
        <v>0</v>
      </c>
      <c r="J164" s="121">
        <f t="shared" si="81"/>
        <v>0</v>
      </c>
      <c r="K164" s="122">
        <f t="shared" si="82"/>
        <v>0</v>
      </c>
      <c r="L164" s="123">
        <f>E164*K164</f>
        <v>0</v>
      </c>
      <c r="M164" s="14"/>
    </row>
    <row r="165" spans="1:72" ht="15" thickBot="1">
      <c r="A165" s="300" t="s">
        <v>2</v>
      </c>
      <c r="B165" s="301"/>
      <c r="C165" s="301"/>
      <c r="D165" s="63"/>
      <c r="E165" s="64"/>
      <c r="F165" s="64"/>
      <c r="G165" s="64"/>
      <c r="H165" s="65">
        <f>SUM(H162:H164)</f>
        <v>0</v>
      </c>
      <c r="I165" s="65"/>
      <c r="J165" s="65"/>
      <c r="K165" s="65">
        <f>SUM(K162:K164)</f>
        <v>0</v>
      </c>
      <c r="L165" s="66">
        <f>SUM(L162:L164)</f>
        <v>0</v>
      </c>
      <c r="M165" s="14"/>
    </row>
    <row r="166" spans="1:72" ht="15" thickBot="1">
      <c r="A166" s="48"/>
      <c r="B166" s="47"/>
      <c r="C166" s="47"/>
      <c r="D166" s="46"/>
      <c r="E166" s="49"/>
      <c r="F166" s="49"/>
      <c r="G166" s="49"/>
      <c r="H166" s="50"/>
      <c r="I166" s="50"/>
      <c r="J166" s="50"/>
      <c r="K166" s="50"/>
      <c r="L166" s="51"/>
      <c r="M166" s="14"/>
    </row>
    <row r="167" spans="1:72">
      <c r="A167" s="74"/>
      <c r="B167" s="76">
        <v>15</v>
      </c>
      <c r="C167" s="162" t="s">
        <v>209</v>
      </c>
      <c r="D167" s="162"/>
      <c r="E167" s="162"/>
      <c r="F167" s="162"/>
      <c r="G167" s="162"/>
      <c r="H167" s="162"/>
      <c r="I167" s="162"/>
      <c r="J167" s="162"/>
      <c r="K167" s="162"/>
      <c r="L167" s="163"/>
      <c r="M167" s="14"/>
    </row>
    <row r="168" spans="1:72">
      <c r="A168" s="329" t="s">
        <v>84</v>
      </c>
      <c r="B168" s="330" t="s">
        <v>158</v>
      </c>
      <c r="C168" s="330" t="s">
        <v>241</v>
      </c>
      <c r="D168" s="331" t="s">
        <v>59</v>
      </c>
      <c r="E168" s="332">
        <v>6</v>
      </c>
      <c r="F168" s="332"/>
      <c r="G168" s="332"/>
      <c r="H168" s="333">
        <f t="shared" ref="H168:H169" si="83">G168+F168</f>
        <v>0</v>
      </c>
      <c r="I168" s="333">
        <f>F168*(1+$L$9)</f>
        <v>0</v>
      </c>
      <c r="J168" s="333">
        <f>G168*(1+$L$9)</f>
        <v>0</v>
      </c>
      <c r="K168" s="334">
        <f t="shared" ref="K168:K169" si="84">J168+I168</f>
        <v>0</v>
      </c>
      <c r="L168" s="335">
        <f>E168*K168</f>
        <v>0</v>
      </c>
      <c r="M168" s="339" t="s">
        <v>438</v>
      </c>
    </row>
    <row r="169" spans="1:72">
      <c r="A169" s="329" t="s">
        <v>84</v>
      </c>
      <c r="B169" s="330" t="s">
        <v>361</v>
      </c>
      <c r="C169" s="330" t="s">
        <v>242</v>
      </c>
      <c r="D169" s="331" t="s">
        <v>59</v>
      </c>
      <c r="E169" s="332">
        <v>1</v>
      </c>
      <c r="F169" s="332"/>
      <c r="G169" s="332"/>
      <c r="H169" s="333">
        <f t="shared" si="83"/>
        <v>0</v>
      </c>
      <c r="I169" s="333">
        <f>F169*(1+$L$9)</f>
        <v>0</v>
      </c>
      <c r="J169" s="333">
        <f>G169*(1+$L$9)</f>
        <v>0</v>
      </c>
      <c r="K169" s="334">
        <f t="shared" si="84"/>
        <v>0</v>
      </c>
      <c r="L169" s="335">
        <f>E169*K169</f>
        <v>0</v>
      </c>
      <c r="M169" s="339" t="s">
        <v>438</v>
      </c>
    </row>
    <row r="170" spans="1:72" ht="15" thickBot="1">
      <c r="A170" s="300" t="s">
        <v>2</v>
      </c>
      <c r="B170" s="301"/>
      <c r="C170" s="301"/>
      <c r="D170" s="63"/>
      <c r="E170" s="64"/>
      <c r="F170" s="64"/>
      <c r="G170" s="64"/>
      <c r="H170" s="65">
        <f>SUM(H168:H169)</f>
        <v>0</v>
      </c>
      <c r="I170" s="65"/>
      <c r="J170" s="65"/>
      <c r="K170" s="65">
        <f>SUM(K168:K169)</f>
        <v>0</v>
      </c>
      <c r="L170" s="66">
        <f>SUM(L168:L169)</f>
        <v>0</v>
      </c>
      <c r="M170" s="14"/>
    </row>
    <row r="171" spans="1:72" s="18" customFormat="1" ht="15" thickBot="1">
      <c r="A171" s="48"/>
      <c r="B171" s="47"/>
      <c r="C171" s="47"/>
      <c r="D171" s="46"/>
      <c r="E171" s="49"/>
      <c r="F171" s="49"/>
      <c r="G171" s="49"/>
      <c r="H171" s="50"/>
      <c r="I171" s="50"/>
      <c r="J171" s="50"/>
      <c r="K171" s="50"/>
      <c r="L171" s="51"/>
      <c r="M171" s="14"/>
      <c r="N171" s="262"/>
      <c r="O171" s="338"/>
      <c r="P171" s="338"/>
      <c r="Q171" s="338"/>
      <c r="R171" s="338"/>
      <c r="S171" s="338"/>
      <c r="T171" s="338"/>
      <c r="U171" s="338"/>
      <c r="V171" s="338"/>
      <c r="W171" s="338"/>
      <c r="X171" s="338"/>
      <c r="Y171" s="338"/>
      <c r="Z171" s="338"/>
      <c r="AA171" s="338"/>
      <c r="AB171" s="338"/>
      <c r="AC171" s="338"/>
      <c r="AD171" s="338"/>
      <c r="AE171" s="338"/>
      <c r="AF171" s="338"/>
      <c r="AG171" s="338"/>
      <c r="AH171" s="338"/>
      <c r="AI171" s="338"/>
      <c r="AJ171" s="338"/>
      <c r="AK171" s="338"/>
      <c r="AL171" s="338"/>
      <c r="AM171" s="338"/>
      <c r="AN171" s="338"/>
      <c r="AO171" s="338"/>
      <c r="AP171" s="338"/>
      <c r="AQ171" s="338"/>
      <c r="AR171" s="338"/>
      <c r="AS171" s="338"/>
      <c r="AT171" s="338"/>
      <c r="AU171" s="338"/>
      <c r="AV171" s="338"/>
      <c r="AW171" s="338"/>
      <c r="AX171" s="338"/>
      <c r="AY171" s="338"/>
      <c r="AZ171" s="338"/>
      <c r="BA171" s="338"/>
      <c r="BB171" s="338"/>
      <c r="BC171" s="338"/>
      <c r="BD171" s="338"/>
      <c r="BE171" s="338"/>
      <c r="BF171" s="338"/>
      <c r="BG171" s="338"/>
      <c r="BH171" s="338"/>
      <c r="BI171" s="338"/>
      <c r="BJ171" s="338"/>
      <c r="BK171" s="338"/>
      <c r="BL171" s="338"/>
      <c r="BM171" s="338"/>
      <c r="BN171" s="338"/>
      <c r="BO171" s="338"/>
      <c r="BP171" s="338"/>
      <c r="BQ171" s="338"/>
      <c r="BR171" s="338"/>
      <c r="BS171" s="338"/>
      <c r="BT171" s="338"/>
    </row>
    <row r="172" spans="1:72">
      <c r="A172" s="74"/>
      <c r="B172" s="76">
        <v>16</v>
      </c>
      <c r="C172" s="162" t="s">
        <v>21</v>
      </c>
      <c r="D172" s="162"/>
      <c r="E172" s="162"/>
      <c r="F172" s="162"/>
      <c r="G172" s="162"/>
      <c r="H172" s="162"/>
      <c r="I172" s="162"/>
      <c r="J172" s="162"/>
      <c r="K172" s="162"/>
      <c r="L172" s="163"/>
      <c r="M172" s="14"/>
    </row>
    <row r="173" spans="1:72">
      <c r="A173" s="129" t="s">
        <v>373</v>
      </c>
      <c r="B173" s="130" t="s">
        <v>362</v>
      </c>
      <c r="C173" s="130" t="s">
        <v>374</v>
      </c>
      <c r="D173" s="118" t="s">
        <v>65</v>
      </c>
      <c r="E173" s="120">
        <v>944.87</v>
      </c>
      <c r="F173" s="120"/>
      <c r="G173" s="120"/>
      <c r="H173" s="121">
        <f t="shared" ref="H173:H175" si="85">G173+F173</f>
        <v>0</v>
      </c>
      <c r="I173" s="121">
        <f t="shared" ref="I173:I175" si="86">F173*(1+$L$7)</f>
        <v>0</v>
      </c>
      <c r="J173" s="121">
        <f t="shared" ref="J173:J175" si="87">G173*(1+$L$7)</f>
        <v>0</v>
      </c>
      <c r="K173" s="122">
        <f t="shared" ref="K173:K175" si="88">J173+I173</f>
        <v>0</v>
      </c>
      <c r="L173" s="123">
        <f>E173*K173</f>
        <v>0</v>
      </c>
      <c r="M173" s="14"/>
    </row>
    <row r="174" spans="1:72">
      <c r="A174" s="129" t="s">
        <v>369</v>
      </c>
      <c r="B174" s="130" t="s">
        <v>367</v>
      </c>
      <c r="C174" s="130" t="s">
        <v>371</v>
      </c>
      <c r="D174" s="118" t="s">
        <v>65</v>
      </c>
      <c r="E174" s="120">
        <f>18.29+11.28</f>
        <v>29.57</v>
      </c>
      <c r="F174" s="120"/>
      <c r="G174" s="120"/>
      <c r="H174" s="121">
        <f t="shared" si="85"/>
        <v>0</v>
      </c>
      <c r="I174" s="121">
        <f t="shared" si="86"/>
        <v>0</v>
      </c>
      <c r="J174" s="121">
        <f t="shared" si="87"/>
        <v>0</v>
      </c>
      <c r="K174" s="122">
        <f t="shared" si="88"/>
        <v>0</v>
      </c>
      <c r="L174" s="123">
        <f>E174*K174</f>
        <v>0</v>
      </c>
      <c r="M174" s="14"/>
    </row>
    <row r="175" spans="1:72">
      <c r="A175" s="129" t="s">
        <v>368</v>
      </c>
      <c r="B175" s="130" t="s">
        <v>370</v>
      </c>
      <c r="C175" s="130" t="s">
        <v>372</v>
      </c>
      <c r="D175" s="118" t="s">
        <v>65</v>
      </c>
      <c r="E175" s="120">
        <f>(24.2*2.7)+(17.6*0.8)</f>
        <v>79.42</v>
      </c>
      <c r="F175" s="120"/>
      <c r="G175" s="120"/>
      <c r="H175" s="121">
        <f t="shared" si="85"/>
        <v>0</v>
      </c>
      <c r="I175" s="121">
        <f t="shared" si="86"/>
        <v>0</v>
      </c>
      <c r="J175" s="121">
        <f t="shared" si="87"/>
        <v>0</v>
      </c>
      <c r="K175" s="122">
        <f t="shared" si="88"/>
        <v>0</v>
      </c>
      <c r="L175" s="123">
        <f>E175*K175</f>
        <v>0</v>
      </c>
      <c r="M175" s="14"/>
    </row>
    <row r="176" spans="1:72" s="18" customFormat="1" ht="15" thickBot="1">
      <c r="A176" s="300" t="s">
        <v>2</v>
      </c>
      <c r="B176" s="301"/>
      <c r="C176" s="301"/>
      <c r="D176" s="63"/>
      <c r="E176" s="64"/>
      <c r="F176" s="64"/>
      <c r="G176" s="64"/>
      <c r="H176" s="65">
        <f>SUM(H173:H173)</f>
        <v>0</v>
      </c>
      <c r="I176" s="65"/>
      <c r="J176" s="65"/>
      <c r="K176" s="65">
        <f>SUM(K173:K173)</f>
        <v>0</v>
      </c>
      <c r="L176" s="66">
        <f>SUM(L173:L175)</f>
        <v>0</v>
      </c>
      <c r="M176" s="14"/>
      <c r="N176" s="262"/>
      <c r="O176" s="338"/>
      <c r="P176" s="338"/>
      <c r="Q176" s="338"/>
      <c r="R176" s="338"/>
      <c r="S176" s="338"/>
      <c r="T176" s="338"/>
      <c r="U176" s="338"/>
      <c r="V176" s="338"/>
      <c r="W176" s="338"/>
      <c r="X176" s="338"/>
      <c r="Y176" s="338"/>
      <c r="Z176" s="338"/>
      <c r="AA176" s="338"/>
      <c r="AB176" s="338"/>
      <c r="AC176" s="338"/>
      <c r="AD176" s="338"/>
      <c r="AE176" s="338"/>
      <c r="AF176" s="338"/>
      <c r="AG176" s="338"/>
      <c r="AH176" s="338"/>
      <c r="AI176" s="338"/>
      <c r="AJ176" s="338"/>
      <c r="AK176" s="338"/>
      <c r="AL176" s="338"/>
      <c r="AM176" s="338"/>
      <c r="AN176" s="338"/>
      <c r="AO176" s="338"/>
      <c r="AP176" s="338"/>
      <c r="AQ176" s="338"/>
      <c r="AR176" s="338"/>
      <c r="AS176" s="338"/>
      <c r="AT176" s="338"/>
      <c r="AU176" s="338"/>
      <c r="AV176" s="338"/>
      <c r="AW176" s="338"/>
      <c r="AX176" s="338"/>
      <c r="AY176" s="338"/>
      <c r="AZ176" s="338"/>
      <c r="BA176" s="338"/>
      <c r="BB176" s="338"/>
      <c r="BC176" s="338"/>
      <c r="BD176" s="338"/>
      <c r="BE176" s="338"/>
      <c r="BF176" s="338"/>
      <c r="BG176" s="338"/>
      <c r="BH176" s="338"/>
      <c r="BI176" s="338"/>
      <c r="BJ176" s="338"/>
      <c r="BK176" s="338"/>
      <c r="BL176" s="338"/>
      <c r="BM176" s="338"/>
      <c r="BN176" s="338"/>
      <c r="BO176" s="338"/>
      <c r="BP176" s="338"/>
      <c r="BQ176" s="338"/>
      <c r="BR176" s="338"/>
      <c r="BS176" s="338"/>
      <c r="BT176" s="338"/>
    </row>
    <row r="177" spans="1:72" s="20" customFormat="1" ht="18" thickBot="1">
      <c r="A177" s="52"/>
      <c r="B177" s="53"/>
      <c r="C177" s="60"/>
      <c r="D177" s="60"/>
      <c r="E177" s="60"/>
      <c r="F177" s="60"/>
      <c r="G177" s="60"/>
      <c r="H177" s="60"/>
      <c r="I177" s="60"/>
      <c r="J177" s="60"/>
      <c r="K177" s="60"/>
      <c r="L177" s="54"/>
      <c r="M177" s="13"/>
      <c r="N177" s="348"/>
      <c r="O177" s="349"/>
      <c r="P177" s="349"/>
      <c r="Q177" s="349"/>
      <c r="R177" s="349"/>
      <c r="S177" s="349"/>
      <c r="T177" s="349"/>
      <c r="U177" s="349"/>
      <c r="V177" s="349"/>
      <c r="W177" s="349"/>
      <c r="X177" s="349"/>
      <c r="Y177" s="349"/>
      <c r="Z177" s="349"/>
      <c r="AA177" s="349"/>
      <c r="AB177" s="349"/>
      <c r="AC177" s="349"/>
      <c r="AD177" s="349"/>
      <c r="AE177" s="349"/>
      <c r="AF177" s="349"/>
      <c r="AG177" s="349"/>
      <c r="AH177" s="349"/>
      <c r="AI177" s="349"/>
      <c r="AJ177" s="349"/>
      <c r="AK177" s="349"/>
      <c r="AL177" s="349"/>
      <c r="AM177" s="349"/>
      <c r="AN177" s="349"/>
      <c r="AO177" s="349"/>
      <c r="AP177" s="349"/>
      <c r="AQ177" s="349"/>
      <c r="AR177" s="349"/>
      <c r="AS177" s="349"/>
      <c r="AT177" s="349"/>
      <c r="AU177" s="349"/>
      <c r="AV177" s="349"/>
      <c r="AW177" s="349"/>
      <c r="AX177" s="349"/>
      <c r="AY177" s="349"/>
      <c r="AZ177" s="349"/>
      <c r="BA177" s="349"/>
      <c r="BB177" s="349"/>
      <c r="BC177" s="349"/>
      <c r="BD177" s="349"/>
      <c r="BE177" s="349"/>
      <c r="BF177" s="349"/>
      <c r="BG177" s="349"/>
      <c r="BH177" s="349"/>
      <c r="BI177" s="349"/>
      <c r="BJ177" s="349"/>
      <c r="BK177" s="349"/>
      <c r="BL177" s="349"/>
      <c r="BM177" s="349"/>
      <c r="BN177" s="349"/>
      <c r="BO177" s="349"/>
      <c r="BP177" s="349"/>
      <c r="BQ177" s="349"/>
      <c r="BR177" s="349"/>
      <c r="BS177" s="349"/>
      <c r="BT177" s="349"/>
    </row>
    <row r="178" spans="1:72" ht="15" thickBot="1">
      <c r="A178" s="164"/>
      <c r="B178" s="165"/>
      <c r="C178" s="165"/>
      <c r="D178" s="165"/>
      <c r="E178" s="165"/>
      <c r="F178" s="165"/>
      <c r="G178" s="165"/>
      <c r="H178" s="165"/>
      <c r="I178" s="165"/>
      <c r="J178" s="165"/>
      <c r="K178" s="165" t="s">
        <v>317</v>
      </c>
      <c r="L178" s="67">
        <f>(L176+L170+L159+L128+L92+L83+L78+L69+L63+L58+L50+L46+L36+L30+L23+L165)/(1+$L$7)</f>
        <v>0</v>
      </c>
    </row>
    <row r="179" spans="1:72" ht="15" thickBot="1">
      <c r="A179" s="55"/>
      <c r="B179" s="56"/>
      <c r="C179" s="56"/>
      <c r="D179" s="56"/>
      <c r="E179" s="56"/>
      <c r="F179" s="56"/>
      <c r="G179" s="56"/>
      <c r="H179" s="56"/>
      <c r="I179" s="56"/>
      <c r="J179" s="56"/>
      <c r="K179" s="56"/>
      <c r="L179" s="57"/>
    </row>
    <row r="180" spans="1:72" ht="15" thickBot="1">
      <c r="A180" s="164"/>
      <c r="B180" s="165"/>
      <c r="C180" s="165"/>
      <c r="D180" s="165"/>
      <c r="E180" s="165"/>
      <c r="F180" s="165"/>
      <c r="G180" s="165"/>
      <c r="H180" s="165"/>
      <c r="I180" s="165"/>
      <c r="J180" s="165"/>
      <c r="K180" s="165" t="s">
        <v>318</v>
      </c>
      <c r="L180" s="67">
        <f>L178*(1+$L$7)</f>
        <v>0</v>
      </c>
    </row>
    <row r="181" spans="1:72" ht="15" thickBot="1">
      <c r="A181" s="55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7"/>
    </row>
    <row r="182" spans="1:72" ht="18" thickBot="1">
      <c r="A182" s="164"/>
      <c r="B182" s="165"/>
      <c r="C182" s="165"/>
      <c r="D182" s="165"/>
      <c r="E182" s="165"/>
      <c r="F182" s="165"/>
      <c r="G182" s="165"/>
      <c r="H182" s="165"/>
      <c r="I182" s="165"/>
      <c r="J182" s="165"/>
      <c r="K182" s="165" t="s">
        <v>159</v>
      </c>
      <c r="L182" s="67">
        <f>L180</f>
        <v>0</v>
      </c>
      <c r="M182" s="20"/>
    </row>
    <row r="183" spans="1:72" ht="17.399999999999999">
      <c r="A183" s="58"/>
      <c r="B183" s="59"/>
      <c r="C183" s="59"/>
      <c r="D183" s="59"/>
      <c r="E183" s="59"/>
      <c r="F183" s="147"/>
      <c r="G183" s="147"/>
      <c r="H183" s="59"/>
      <c r="I183" s="147"/>
      <c r="J183" s="147"/>
      <c r="K183" s="147"/>
      <c r="L183" s="57"/>
      <c r="M183" s="20"/>
    </row>
    <row r="184" spans="1:72" ht="17.399999999999999">
      <c r="A184" s="58"/>
      <c r="B184" s="147" t="s">
        <v>405</v>
      </c>
      <c r="C184" s="231" t="s">
        <v>406</v>
      </c>
      <c r="D184" s="147"/>
      <c r="E184" s="147"/>
      <c r="F184" s="147"/>
      <c r="G184" s="147"/>
      <c r="H184" s="147"/>
      <c r="I184" s="147"/>
      <c r="J184" s="147"/>
      <c r="K184" s="147"/>
      <c r="L184" s="57"/>
      <c r="M184" s="20"/>
    </row>
    <row r="185" spans="1:72" ht="18" thickBot="1">
      <c r="A185" s="58"/>
      <c r="B185" s="147"/>
      <c r="C185" s="147"/>
      <c r="D185" s="147"/>
      <c r="E185" s="147"/>
      <c r="F185" s="147"/>
      <c r="G185" s="147"/>
      <c r="H185" s="147"/>
      <c r="I185" s="147"/>
      <c r="J185" s="147"/>
      <c r="K185" s="147"/>
      <c r="L185" s="57"/>
      <c r="M185" s="20"/>
    </row>
    <row r="186" spans="1:72" s="20" customFormat="1" ht="17.399999999999999">
      <c r="B186" s="228"/>
      <c r="C186" s="228"/>
      <c r="D186" s="166"/>
      <c r="E186" s="358" t="s">
        <v>404</v>
      </c>
      <c r="F186" s="166"/>
      <c r="G186" s="166"/>
      <c r="H186" s="170"/>
      <c r="I186" s="170"/>
      <c r="J186" s="170"/>
      <c r="K186" s="170"/>
      <c r="L186" s="171"/>
      <c r="M186" s="13"/>
      <c r="N186" s="348"/>
      <c r="O186" s="349"/>
      <c r="P186" s="349"/>
      <c r="Q186" s="349"/>
      <c r="R186" s="349"/>
      <c r="S186" s="349"/>
      <c r="T186" s="349"/>
      <c r="U186" s="349"/>
      <c r="V186" s="349"/>
      <c r="W186" s="349"/>
      <c r="X186" s="349"/>
      <c r="Y186" s="349"/>
      <c r="Z186" s="349"/>
      <c r="AA186" s="349"/>
      <c r="AB186" s="349"/>
      <c r="AC186" s="349"/>
      <c r="AD186" s="349"/>
      <c r="AE186" s="349"/>
      <c r="AF186" s="349"/>
      <c r="AG186" s="349"/>
      <c r="AH186" s="349"/>
      <c r="AI186" s="349"/>
      <c r="AJ186" s="349"/>
      <c r="AK186" s="349"/>
      <c r="AL186" s="349"/>
      <c r="AM186" s="349"/>
      <c r="AN186" s="349"/>
      <c r="AO186" s="349"/>
      <c r="AP186" s="349"/>
      <c r="AQ186" s="349"/>
      <c r="AR186" s="349"/>
      <c r="AS186" s="349"/>
      <c r="AT186" s="349"/>
      <c r="AU186" s="349"/>
      <c r="AV186" s="349"/>
      <c r="AW186" s="349"/>
      <c r="AX186" s="349"/>
      <c r="AY186" s="349"/>
      <c r="AZ186" s="349"/>
      <c r="BA186" s="349"/>
      <c r="BB186" s="349"/>
      <c r="BC186" s="349"/>
      <c r="BD186" s="349"/>
      <c r="BE186" s="349"/>
      <c r="BF186" s="349"/>
      <c r="BG186" s="349"/>
      <c r="BH186" s="349"/>
      <c r="BI186" s="349"/>
      <c r="BJ186" s="349"/>
      <c r="BK186" s="349"/>
      <c r="BL186" s="349"/>
      <c r="BM186" s="349"/>
      <c r="BN186" s="349"/>
      <c r="BO186" s="349"/>
      <c r="BP186" s="349"/>
      <c r="BQ186" s="349"/>
      <c r="BR186" s="349"/>
      <c r="BS186" s="349"/>
      <c r="BT186" s="349"/>
    </row>
    <row r="187" spans="1:72">
      <c r="A187" s="229"/>
      <c r="B187" s="230"/>
      <c r="C187" s="230"/>
      <c r="D187" s="167"/>
      <c r="E187" s="167"/>
      <c r="F187" s="167"/>
      <c r="G187" s="167"/>
      <c r="H187" s="172"/>
      <c r="I187" s="172"/>
      <c r="J187" s="172"/>
      <c r="K187" s="172"/>
      <c r="L187" s="173"/>
    </row>
    <row r="188" spans="1:72">
      <c r="A188" s="229"/>
      <c r="B188" s="230"/>
      <c r="C188" s="230" t="s">
        <v>403</v>
      </c>
      <c r="D188" s="167"/>
      <c r="E188" s="167"/>
      <c r="F188" s="167"/>
      <c r="G188" s="167"/>
      <c r="H188" s="172"/>
      <c r="I188" s="172"/>
      <c r="J188" s="172"/>
      <c r="K188" s="172"/>
      <c r="L188" s="173"/>
    </row>
    <row r="189" spans="1:72" ht="17.399999999999999">
      <c r="A189" s="229"/>
      <c r="B189" s="230"/>
      <c r="C189" s="230" t="s">
        <v>402</v>
      </c>
      <c r="D189" s="167"/>
      <c r="E189" s="167"/>
      <c r="F189" s="167"/>
      <c r="G189" s="167"/>
      <c r="H189" s="296"/>
      <c r="I189" s="296"/>
      <c r="J189" s="296"/>
      <c r="K189" s="296"/>
      <c r="L189" s="297"/>
      <c r="M189" s="20"/>
    </row>
    <row r="190" spans="1:72">
      <c r="A190" s="229"/>
      <c r="B190" s="230"/>
      <c r="C190" s="230" t="s">
        <v>381</v>
      </c>
      <c r="D190" s="167"/>
      <c r="E190" s="167"/>
      <c r="F190" s="167"/>
      <c r="G190" s="167"/>
      <c r="H190" s="167"/>
      <c r="I190" s="167"/>
      <c r="J190" s="167"/>
      <c r="K190" s="167"/>
      <c r="L190" s="174"/>
    </row>
    <row r="191" spans="1:72" ht="15" thickBot="1">
      <c r="A191" s="168"/>
      <c r="B191" s="169"/>
      <c r="C191" s="169"/>
      <c r="D191" s="169"/>
      <c r="E191" s="169"/>
      <c r="F191" s="169"/>
      <c r="G191" s="169"/>
      <c r="H191" s="169"/>
      <c r="I191" s="169"/>
      <c r="J191" s="169"/>
      <c r="K191" s="169"/>
      <c r="L191" s="175"/>
    </row>
    <row r="192" spans="1:72">
      <c r="A192" s="22"/>
      <c r="B192" s="22"/>
      <c r="D192" s="24"/>
      <c r="E192" s="25"/>
      <c r="F192" s="25"/>
      <c r="G192" s="25"/>
      <c r="H192" s="23"/>
      <c r="I192" s="23"/>
      <c r="J192" s="23"/>
      <c r="K192" s="23"/>
      <c r="L192" s="23"/>
    </row>
    <row r="193" spans="1:12">
      <c r="A193" s="22"/>
      <c r="B193" s="22"/>
      <c r="D193" s="24"/>
      <c r="E193" s="25"/>
      <c r="F193" s="25"/>
      <c r="G193" s="25"/>
      <c r="H193" s="23"/>
      <c r="I193" s="23"/>
      <c r="J193" s="23"/>
      <c r="K193" s="23"/>
      <c r="L193" s="23"/>
    </row>
    <row r="194" spans="1:12">
      <c r="A194" s="22"/>
      <c r="B194" s="22"/>
      <c r="D194" s="24"/>
      <c r="E194" s="25"/>
      <c r="F194" s="25"/>
      <c r="G194" s="25"/>
      <c r="H194" s="23"/>
      <c r="I194" s="23"/>
      <c r="J194" s="23"/>
      <c r="K194" s="23"/>
      <c r="L194" s="23"/>
    </row>
    <row r="195" spans="1:12">
      <c r="A195" s="22"/>
      <c r="B195" s="22"/>
      <c r="D195" s="24"/>
      <c r="E195" s="25"/>
      <c r="F195" s="25"/>
      <c r="G195" s="25"/>
      <c r="H195" s="23"/>
      <c r="I195" s="23"/>
      <c r="J195" s="23"/>
      <c r="K195" s="23"/>
      <c r="L195" s="23"/>
    </row>
    <row r="196" spans="1:12">
      <c r="A196" s="22"/>
      <c r="B196" s="22"/>
      <c r="D196" s="24"/>
      <c r="E196" s="25"/>
      <c r="F196" s="25"/>
      <c r="G196" s="25"/>
      <c r="H196" s="23"/>
      <c r="I196" s="23"/>
      <c r="J196" s="23"/>
      <c r="K196" s="23"/>
      <c r="L196" s="23"/>
    </row>
    <row r="197" spans="1:12">
      <c r="A197" s="22"/>
      <c r="B197" s="22"/>
      <c r="D197" s="24"/>
      <c r="E197" s="25"/>
      <c r="F197" s="25"/>
      <c r="G197" s="25"/>
      <c r="H197" s="23"/>
      <c r="I197" s="23"/>
      <c r="J197" s="23"/>
      <c r="K197" s="23"/>
      <c r="L197" s="23"/>
    </row>
    <row r="198" spans="1:12">
      <c r="A198" s="22"/>
      <c r="B198" s="22"/>
      <c r="D198" s="24"/>
      <c r="E198" s="25"/>
      <c r="F198" s="25"/>
      <c r="G198" s="25"/>
      <c r="H198" s="23"/>
      <c r="I198" s="23"/>
      <c r="J198" s="23"/>
      <c r="K198" s="23"/>
      <c r="L198" s="23"/>
    </row>
    <row r="199" spans="1:12">
      <c r="A199" s="22"/>
      <c r="B199" s="22"/>
      <c r="D199" s="24"/>
      <c r="E199" s="25"/>
      <c r="F199" s="25"/>
      <c r="G199" s="25"/>
      <c r="H199" s="23"/>
      <c r="I199" s="23"/>
      <c r="J199" s="23"/>
      <c r="K199" s="23"/>
      <c r="L199" s="23"/>
    </row>
    <row r="200" spans="1:12">
      <c r="A200" s="22"/>
      <c r="B200" s="22"/>
      <c r="D200" s="24"/>
      <c r="E200" s="25"/>
      <c r="F200" s="25"/>
      <c r="G200" s="25"/>
      <c r="H200" s="23"/>
      <c r="I200" s="23"/>
      <c r="J200" s="23"/>
      <c r="K200" s="23"/>
      <c r="L200" s="23"/>
    </row>
    <row r="201" spans="1:12">
      <c r="A201" s="22"/>
      <c r="B201" s="22"/>
      <c r="D201" s="24"/>
      <c r="E201" s="25"/>
      <c r="F201" s="25"/>
      <c r="G201" s="25"/>
      <c r="H201" s="23"/>
      <c r="I201" s="23"/>
      <c r="J201" s="23"/>
      <c r="K201" s="23"/>
      <c r="L201" s="23"/>
    </row>
    <row r="202" spans="1:12">
      <c r="A202" s="22"/>
      <c r="B202" s="22"/>
      <c r="D202" s="24"/>
      <c r="E202" s="25"/>
      <c r="F202" s="25"/>
      <c r="G202" s="25"/>
      <c r="H202" s="23"/>
      <c r="I202" s="23"/>
      <c r="J202" s="23"/>
      <c r="K202" s="23"/>
      <c r="L202" s="23"/>
    </row>
    <row r="203" spans="1:12">
      <c r="A203" s="22"/>
      <c r="B203" s="22"/>
      <c r="D203" s="24"/>
      <c r="E203" s="25"/>
      <c r="F203" s="25"/>
      <c r="G203" s="25"/>
      <c r="H203" s="23"/>
      <c r="I203" s="23"/>
      <c r="J203" s="23"/>
      <c r="K203" s="23"/>
      <c r="L203" s="23"/>
    </row>
    <row r="204" spans="1:12">
      <c r="A204" s="22"/>
      <c r="B204" s="22"/>
      <c r="D204" s="24"/>
      <c r="E204" s="25"/>
      <c r="F204" s="25"/>
      <c r="G204" s="25"/>
      <c r="H204" s="23"/>
      <c r="I204" s="23"/>
      <c r="J204" s="23"/>
      <c r="K204" s="23"/>
      <c r="L204" s="23"/>
    </row>
    <row r="205" spans="1:12">
      <c r="A205" s="22"/>
      <c r="B205" s="22"/>
      <c r="D205" s="24"/>
      <c r="E205" s="25"/>
      <c r="F205" s="25"/>
      <c r="G205" s="25"/>
      <c r="H205" s="23"/>
      <c r="I205" s="23"/>
      <c r="J205" s="23"/>
      <c r="K205" s="23"/>
      <c r="L205" s="23"/>
    </row>
    <row r="206" spans="1:12">
      <c r="A206" s="22"/>
      <c r="B206" s="22"/>
      <c r="D206" s="24"/>
      <c r="E206" s="25"/>
      <c r="F206" s="25"/>
      <c r="G206" s="25"/>
      <c r="H206" s="23"/>
      <c r="I206" s="23"/>
      <c r="J206" s="23"/>
      <c r="K206" s="23"/>
      <c r="L206" s="23"/>
    </row>
    <row r="207" spans="1:12">
      <c r="A207" s="22"/>
      <c r="B207" s="22"/>
      <c r="D207" s="24"/>
      <c r="E207" s="25"/>
      <c r="F207" s="25"/>
      <c r="G207" s="25"/>
      <c r="H207" s="23"/>
      <c r="I207" s="23"/>
      <c r="J207" s="23"/>
      <c r="K207" s="23"/>
      <c r="L207" s="23"/>
    </row>
    <row r="208" spans="1:12">
      <c r="A208" s="22"/>
      <c r="B208" s="22"/>
      <c r="D208" s="24"/>
      <c r="E208" s="25"/>
      <c r="F208" s="25"/>
      <c r="G208" s="25"/>
      <c r="H208" s="23"/>
      <c r="I208" s="23"/>
      <c r="J208" s="23"/>
      <c r="K208" s="23"/>
      <c r="L208" s="23"/>
    </row>
    <row r="209" spans="1:12">
      <c r="A209" s="22"/>
      <c r="B209" s="22"/>
      <c r="D209" s="24"/>
      <c r="E209" s="25"/>
      <c r="F209" s="25"/>
      <c r="G209" s="25"/>
      <c r="H209" s="23"/>
      <c r="I209" s="23"/>
      <c r="J209" s="23"/>
      <c r="K209" s="23"/>
      <c r="L209" s="23"/>
    </row>
    <row r="210" spans="1:12">
      <c r="A210" s="22"/>
      <c r="B210" s="22"/>
      <c r="D210" s="24"/>
      <c r="E210" s="25"/>
      <c r="F210" s="25"/>
      <c r="G210" s="25"/>
      <c r="H210" s="23"/>
      <c r="I210" s="23"/>
      <c r="J210" s="23"/>
      <c r="K210" s="23"/>
      <c r="L210" s="23"/>
    </row>
    <row r="211" spans="1:12">
      <c r="A211" s="22"/>
      <c r="B211" s="22"/>
      <c r="D211" s="24"/>
      <c r="E211" s="25"/>
      <c r="F211" s="25"/>
      <c r="G211" s="25"/>
      <c r="H211" s="23"/>
      <c r="I211" s="23"/>
      <c r="J211" s="23"/>
      <c r="K211" s="23"/>
      <c r="L211" s="23"/>
    </row>
    <row r="212" spans="1:12">
      <c r="A212" s="22"/>
      <c r="B212" s="22"/>
      <c r="D212" s="24"/>
      <c r="E212" s="25"/>
      <c r="F212" s="25"/>
      <c r="G212" s="25"/>
      <c r="H212" s="23"/>
      <c r="I212" s="23"/>
      <c r="J212" s="23"/>
      <c r="K212" s="23"/>
      <c r="L212" s="23"/>
    </row>
    <row r="213" spans="1:12">
      <c r="A213" s="22"/>
      <c r="B213" s="22"/>
      <c r="D213" s="24"/>
      <c r="E213" s="25"/>
      <c r="F213" s="25"/>
      <c r="G213" s="25"/>
      <c r="H213" s="23"/>
      <c r="I213" s="23"/>
      <c r="J213" s="23"/>
      <c r="K213" s="23"/>
      <c r="L213" s="23"/>
    </row>
    <row r="214" spans="1:12">
      <c r="A214" s="22"/>
      <c r="B214" s="22"/>
      <c r="D214" s="24"/>
      <c r="E214" s="25"/>
      <c r="F214" s="25"/>
      <c r="G214" s="25"/>
      <c r="H214" s="23"/>
      <c r="I214" s="23"/>
      <c r="J214" s="23"/>
      <c r="K214" s="23"/>
      <c r="L214" s="23"/>
    </row>
    <row r="215" spans="1:12">
      <c r="A215" s="22"/>
      <c r="B215" s="22"/>
      <c r="D215" s="24"/>
      <c r="E215" s="25"/>
      <c r="F215" s="25"/>
      <c r="G215" s="25"/>
      <c r="H215" s="23"/>
      <c r="I215" s="23"/>
      <c r="J215" s="23"/>
      <c r="K215" s="23"/>
      <c r="L215" s="23"/>
    </row>
    <row r="216" spans="1:12">
      <c r="A216" s="22"/>
      <c r="B216" s="22"/>
      <c r="D216" s="24"/>
      <c r="E216" s="25"/>
      <c r="F216" s="25"/>
      <c r="G216" s="25"/>
      <c r="H216" s="23"/>
      <c r="I216" s="23"/>
      <c r="J216" s="23"/>
      <c r="K216" s="23"/>
      <c r="L216" s="23"/>
    </row>
    <row r="217" spans="1:12">
      <c r="A217" s="22"/>
      <c r="B217" s="22"/>
      <c r="D217" s="24"/>
      <c r="E217" s="25"/>
      <c r="F217" s="25"/>
      <c r="G217" s="25"/>
      <c r="H217" s="23"/>
      <c r="I217" s="23"/>
      <c r="J217" s="23"/>
      <c r="K217" s="23"/>
      <c r="L217" s="23"/>
    </row>
    <row r="218" spans="1:12">
      <c r="A218" s="22"/>
      <c r="B218" s="22"/>
      <c r="D218" s="24"/>
      <c r="E218" s="25"/>
      <c r="F218" s="25"/>
      <c r="G218" s="25"/>
      <c r="H218" s="23"/>
      <c r="I218" s="23"/>
      <c r="J218" s="23"/>
      <c r="K218" s="23"/>
      <c r="L218" s="23"/>
    </row>
    <row r="219" spans="1:12">
      <c r="A219" s="22"/>
      <c r="B219" s="22"/>
      <c r="D219" s="24"/>
      <c r="E219" s="25"/>
      <c r="F219" s="25"/>
      <c r="G219" s="25"/>
      <c r="H219" s="23"/>
      <c r="I219" s="23"/>
      <c r="J219" s="23"/>
      <c r="K219" s="23"/>
      <c r="L219" s="23"/>
    </row>
    <row r="220" spans="1:12">
      <c r="A220" s="22"/>
      <c r="B220" s="22"/>
      <c r="D220" s="24"/>
      <c r="E220" s="25"/>
      <c r="F220" s="25"/>
      <c r="G220" s="25"/>
      <c r="H220" s="23"/>
      <c r="I220" s="23"/>
      <c r="J220" s="23"/>
      <c r="K220" s="23"/>
      <c r="L220" s="23"/>
    </row>
    <row r="221" spans="1:12">
      <c r="A221" s="22"/>
      <c r="B221" s="22"/>
      <c r="D221" s="24"/>
      <c r="E221" s="25"/>
      <c r="F221" s="25"/>
      <c r="G221" s="25"/>
      <c r="H221" s="23"/>
      <c r="I221" s="23"/>
      <c r="J221" s="23"/>
      <c r="K221" s="23"/>
      <c r="L221" s="23"/>
    </row>
    <row r="222" spans="1:12">
      <c r="A222" s="22"/>
      <c r="B222" s="22"/>
      <c r="D222" s="24"/>
      <c r="E222" s="25"/>
      <c r="F222" s="25"/>
      <c r="G222" s="25"/>
      <c r="H222" s="23"/>
      <c r="I222" s="23"/>
      <c r="J222" s="23"/>
      <c r="K222" s="23"/>
      <c r="L222" s="23"/>
    </row>
    <row r="223" spans="1:12">
      <c r="A223" s="22"/>
      <c r="B223" s="22"/>
      <c r="D223" s="24"/>
      <c r="E223" s="25"/>
      <c r="F223" s="25"/>
      <c r="G223" s="25"/>
      <c r="H223" s="23"/>
      <c r="I223" s="23"/>
      <c r="J223" s="23"/>
      <c r="K223" s="23"/>
      <c r="L223" s="23"/>
    </row>
    <row r="224" spans="1:12">
      <c r="A224" s="22"/>
      <c r="B224" s="22"/>
      <c r="D224" s="24"/>
      <c r="E224" s="25"/>
      <c r="F224" s="25"/>
      <c r="G224" s="25"/>
      <c r="H224" s="23"/>
      <c r="I224" s="23"/>
      <c r="J224" s="23"/>
      <c r="K224" s="23"/>
      <c r="L224" s="23"/>
    </row>
    <row r="225" spans="1:12">
      <c r="A225" s="22"/>
      <c r="B225" s="22"/>
      <c r="D225" s="24"/>
      <c r="E225" s="25"/>
      <c r="F225" s="25"/>
      <c r="G225" s="25"/>
      <c r="H225" s="23"/>
      <c r="I225" s="23"/>
      <c r="J225" s="23"/>
      <c r="K225" s="23"/>
      <c r="L225" s="23"/>
    </row>
    <row r="226" spans="1:12">
      <c r="A226" s="22"/>
      <c r="B226" s="22"/>
      <c r="D226" s="24"/>
      <c r="E226" s="25"/>
      <c r="F226" s="25"/>
      <c r="G226" s="25"/>
      <c r="H226" s="23"/>
      <c r="I226" s="23"/>
      <c r="J226" s="23"/>
      <c r="K226" s="23"/>
      <c r="L226" s="23"/>
    </row>
    <row r="227" spans="1:12">
      <c r="A227" s="22"/>
      <c r="B227" s="22"/>
      <c r="D227" s="24"/>
      <c r="E227" s="25"/>
      <c r="F227" s="25"/>
      <c r="G227" s="25"/>
      <c r="H227" s="23"/>
      <c r="I227" s="23"/>
      <c r="J227" s="23"/>
      <c r="K227" s="23"/>
      <c r="L227" s="23"/>
    </row>
    <row r="228" spans="1:12">
      <c r="A228" s="22"/>
      <c r="B228" s="22"/>
      <c r="D228" s="24"/>
      <c r="E228" s="25"/>
      <c r="F228" s="25"/>
      <c r="G228" s="25"/>
      <c r="H228" s="23"/>
      <c r="I228" s="23"/>
      <c r="J228" s="23"/>
      <c r="K228" s="23"/>
      <c r="L228" s="23"/>
    </row>
    <row r="229" spans="1:12">
      <c r="A229" s="22"/>
      <c r="B229" s="22"/>
      <c r="D229" s="24"/>
      <c r="E229" s="25"/>
      <c r="F229" s="25"/>
      <c r="G229" s="25"/>
      <c r="H229" s="23"/>
      <c r="I229" s="23"/>
      <c r="J229" s="23"/>
      <c r="K229" s="23"/>
      <c r="L229" s="23"/>
    </row>
    <row r="230" spans="1:12">
      <c r="A230" s="22"/>
      <c r="B230" s="22"/>
      <c r="D230" s="24"/>
      <c r="E230" s="25"/>
      <c r="F230" s="25"/>
      <c r="G230" s="25"/>
      <c r="H230" s="23"/>
      <c r="I230" s="23"/>
      <c r="J230" s="23"/>
      <c r="K230" s="23"/>
      <c r="L230" s="23"/>
    </row>
    <row r="231" spans="1:12">
      <c r="A231" s="22"/>
      <c r="B231" s="22"/>
      <c r="D231" s="24"/>
      <c r="E231" s="25"/>
      <c r="F231" s="25"/>
      <c r="G231" s="25"/>
      <c r="H231" s="23"/>
      <c r="I231" s="23"/>
      <c r="J231" s="23"/>
      <c r="K231" s="23"/>
      <c r="L231" s="23"/>
    </row>
    <row r="232" spans="1:12">
      <c r="A232" s="22"/>
      <c r="B232" s="22"/>
      <c r="D232" s="24"/>
      <c r="E232" s="25"/>
      <c r="F232" s="25"/>
      <c r="G232" s="25"/>
      <c r="H232" s="23"/>
      <c r="I232" s="23"/>
      <c r="J232" s="23"/>
      <c r="K232" s="23"/>
      <c r="L232" s="23"/>
    </row>
    <row r="233" spans="1:12">
      <c r="A233" s="22"/>
      <c r="B233" s="22"/>
      <c r="D233" s="24"/>
      <c r="E233" s="25"/>
      <c r="F233" s="25"/>
      <c r="G233" s="25"/>
      <c r="H233" s="23"/>
      <c r="I233" s="23"/>
      <c r="J233" s="23"/>
      <c r="K233" s="23"/>
      <c r="L233" s="23"/>
    </row>
    <row r="234" spans="1:12">
      <c r="A234" s="22"/>
      <c r="B234" s="22"/>
      <c r="D234" s="24"/>
      <c r="E234" s="25"/>
      <c r="F234" s="25"/>
      <c r="G234" s="25"/>
      <c r="H234" s="23"/>
      <c r="I234" s="23"/>
      <c r="J234" s="23"/>
      <c r="K234" s="23"/>
      <c r="L234" s="23"/>
    </row>
    <row r="235" spans="1:12">
      <c r="A235" s="22"/>
      <c r="B235" s="22"/>
      <c r="D235" s="24"/>
      <c r="E235" s="25"/>
      <c r="F235" s="25"/>
      <c r="G235" s="25"/>
      <c r="H235" s="23"/>
      <c r="I235" s="23"/>
      <c r="J235" s="23"/>
      <c r="K235" s="23"/>
      <c r="L235" s="23"/>
    </row>
    <row r="236" spans="1:12">
      <c r="A236" s="22"/>
      <c r="B236" s="22"/>
      <c r="D236" s="24"/>
      <c r="E236" s="25"/>
      <c r="F236" s="25"/>
      <c r="G236" s="25"/>
      <c r="H236" s="23"/>
      <c r="I236" s="23"/>
      <c r="J236" s="23"/>
      <c r="K236" s="23"/>
      <c r="L236" s="23"/>
    </row>
    <row r="237" spans="1:12">
      <c r="A237" s="22"/>
      <c r="B237" s="22"/>
      <c r="D237" s="24"/>
      <c r="E237" s="25"/>
      <c r="F237" s="25"/>
      <c r="G237" s="25"/>
      <c r="H237" s="23"/>
      <c r="I237" s="23"/>
      <c r="J237" s="23"/>
      <c r="K237" s="23"/>
      <c r="L237" s="23"/>
    </row>
    <row r="238" spans="1:12">
      <c r="A238" s="22"/>
      <c r="B238" s="22"/>
      <c r="D238" s="24"/>
      <c r="E238" s="25"/>
      <c r="F238" s="25"/>
      <c r="G238" s="25"/>
      <c r="H238" s="23"/>
      <c r="I238" s="23"/>
      <c r="J238" s="23"/>
      <c r="K238" s="23"/>
      <c r="L238" s="23"/>
    </row>
    <row r="239" spans="1:12">
      <c r="A239" s="22"/>
      <c r="B239" s="22"/>
      <c r="D239" s="24"/>
      <c r="E239" s="25"/>
      <c r="F239" s="25"/>
      <c r="G239" s="25"/>
      <c r="H239" s="23"/>
      <c r="I239" s="23"/>
      <c r="J239" s="23"/>
      <c r="K239" s="23"/>
      <c r="L239" s="23"/>
    </row>
    <row r="240" spans="1:12">
      <c r="A240" s="22"/>
      <c r="B240" s="22"/>
      <c r="D240" s="24"/>
      <c r="E240" s="25"/>
      <c r="F240" s="25"/>
      <c r="G240" s="25"/>
      <c r="H240" s="23"/>
      <c r="I240" s="23"/>
      <c r="J240" s="23"/>
      <c r="K240" s="23"/>
      <c r="L240" s="23"/>
    </row>
    <row r="241" spans="1:12">
      <c r="A241" s="22"/>
      <c r="B241" s="22"/>
      <c r="D241" s="24"/>
      <c r="E241" s="25"/>
      <c r="F241" s="25"/>
      <c r="G241" s="25"/>
      <c r="H241" s="23"/>
      <c r="I241" s="23"/>
      <c r="J241" s="23"/>
      <c r="K241" s="23"/>
      <c r="L241" s="23"/>
    </row>
    <row r="242" spans="1:12">
      <c r="A242" s="22"/>
      <c r="B242" s="22"/>
      <c r="D242" s="24"/>
      <c r="E242" s="25"/>
      <c r="F242" s="25"/>
      <c r="G242" s="25"/>
      <c r="H242" s="23"/>
      <c r="I242" s="23"/>
      <c r="J242" s="23"/>
      <c r="K242" s="23"/>
      <c r="L242" s="23"/>
    </row>
    <row r="243" spans="1:12">
      <c r="A243" s="22"/>
      <c r="B243" s="22"/>
      <c r="D243" s="24"/>
      <c r="E243" s="25"/>
      <c r="F243" s="25"/>
      <c r="G243" s="25"/>
      <c r="H243" s="23"/>
      <c r="I243" s="23"/>
      <c r="J243" s="23"/>
      <c r="K243" s="23"/>
      <c r="L243" s="23"/>
    </row>
    <row r="244" spans="1:12">
      <c r="A244" s="22"/>
      <c r="B244" s="22"/>
      <c r="D244" s="24"/>
      <c r="E244" s="25"/>
      <c r="F244" s="25"/>
      <c r="G244" s="25"/>
      <c r="H244" s="23"/>
      <c r="I244" s="23"/>
      <c r="J244" s="23"/>
      <c r="K244" s="23"/>
      <c r="L244" s="23"/>
    </row>
    <row r="245" spans="1:12">
      <c r="A245" s="22"/>
      <c r="B245" s="22"/>
      <c r="D245" s="24"/>
      <c r="E245" s="25"/>
      <c r="F245" s="25"/>
      <c r="G245" s="25"/>
      <c r="H245" s="23"/>
      <c r="I245" s="23"/>
      <c r="J245" s="23"/>
      <c r="K245" s="23"/>
      <c r="L245" s="23"/>
    </row>
    <row r="246" spans="1:12">
      <c r="A246" s="22"/>
      <c r="B246" s="22"/>
      <c r="D246" s="24"/>
      <c r="E246" s="25"/>
      <c r="F246" s="25"/>
      <c r="G246" s="25"/>
      <c r="H246" s="23"/>
      <c r="I246" s="23"/>
      <c r="J246" s="23"/>
      <c r="K246" s="23"/>
      <c r="L246" s="23"/>
    </row>
    <row r="247" spans="1:12">
      <c r="A247" s="22"/>
      <c r="B247" s="22"/>
      <c r="D247" s="24"/>
      <c r="E247" s="25"/>
      <c r="F247" s="25"/>
      <c r="G247" s="25"/>
      <c r="H247" s="23"/>
      <c r="I247" s="23"/>
      <c r="J247" s="23"/>
      <c r="K247" s="23"/>
      <c r="L247" s="23"/>
    </row>
    <row r="248" spans="1:12">
      <c r="A248" s="22"/>
      <c r="B248" s="22"/>
      <c r="D248" s="24"/>
      <c r="E248" s="25"/>
      <c r="F248" s="25"/>
      <c r="G248" s="25"/>
      <c r="H248" s="23"/>
      <c r="I248" s="23"/>
      <c r="J248" s="23"/>
      <c r="K248" s="23"/>
      <c r="L248" s="23"/>
    </row>
    <row r="249" spans="1:12">
      <c r="A249" s="22"/>
      <c r="B249" s="22"/>
      <c r="D249" s="24"/>
      <c r="E249" s="25"/>
      <c r="F249" s="25"/>
      <c r="G249" s="25"/>
      <c r="H249" s="23"/>
      <c r="I249" s="23"/>
      <c r="J249" s="23"/>
      <c r="K249" s="23"/>
      <c r="L249" s="23"/>
    </row>
    <row r="250" spans="1:12">
      <c r="A250" s="22"/>
      <c r="B250" s="22"/>
      <c r="D250" s="24"/>
      <c r="E250" s="25"/>
      <c r="F250" s="25"/>
      <c r="G250" s="25"/>
      <c r="H250" s="23"/>
      <c r="I250" s="23"/>
      <c r="J250" s="23"/>
      <c r="K250" s="23"/>
      <c r="L250" s="23"/>
    </row>
    <row r="251" spans="1:12">
      <c r="A251" s="22"/>
      <c r="B251" s="22"/>
      <c r="D251" s="24"/>
      <c r="E251" s="25"/>
      <c r="F251" s="25"/>
      <c r="G251" s="25"/>
      <c r="H251" s="23"/>
      <c r="I251" s="23"/>
      <c r="J251" s="23"/>
      <c r="K251" s="23"/>
      <c r="L251" s="23"/>
    </row>
    <row r="252" spans="1:12">
      <c r="A252" s="22"/>
      <c r="B252" s="22"/>
      <c r="D252" s="24"/>
      <c r="E252" s="25"/>
      <c r="F252" s="25"/>
      <c r="G252" s="25"/>
      <c r="H252" s="23"/>
      <c r="I252" s="23"/>
      <c r="J252" s="23"/>
      <c r="K252" s="23"/>
      <c r="L252" s="23"/>
    </row>
    <row r="253" spans="1:12">
      <c r="A253" s="22"/>
      <c r="B253" s="22"/>
      <c r="D253" s="24"/>
      <c r="E253" s="25"/>
      <c r="F253" s="25"/>
      <c r="G253" s="25"/>
      <c r="H253" s="23"/>
      <c r="I253" s="23"/>
      <c r="J253" s="23"/>
      <c r="K253" s="23"/>
      <c r="L253" s="23"/>
    </row>
    <row r="254" spans="1:12">
      <c r="A254" s="22"/>
      <c r="B254" s="22"/>
      <c r="D254" s="24"/>
      <c r="E254" s="25"/>
      <c r="F254" s="25"/>
      <c r="G254" s="25"/>
      <c r="H254" s="23"/>
      <c r="I254" s="23"/>
      <c r="J254" s="23"/>
      <c r="K254" s="23"/>
      <c r="L254" s="23"/>
    </row>
    <row r="255" spans="1:12">
      <c r="A255" s="22"/>
      <c r="B255" s="22"/>
      <c r="D255" s="24"/>
      <c r="E255" s="25"/>
      <c r="F255" s="25"/>
      <c r="G255" s="25"/>
      <c r="H255" s="23"/>
      <c r="I255" s="23"/>
      <c r="J255" s="23"/>
      <c r="K255" s="23"/>
      <c r="L255" s="23"/>
    </row>
    <row r="256" spans="1:12">
      <c r="A256" s="22"/>
      <c r="B256" s="22"/>
      <c r="D256" s="24"/>
      <c r="E256" s="25"/>
      <c r="F256" s="25"/>
      <c r="G256" s="25"/>
      <c r="H256" s="23"/>
      <c r="I256" s="23"/>
      <c r="J256" s="23"/>
      <c r="K256" s="23"/>
      <c r="L256" s="23"/>
    </row>
    <row r="257" spans="1:12">
      <c r="A257" s="22"/>
      <c r="B257" s="22"/>
      <c r="D257" s="24"/>
      <c r="E257" s="25"/>
      <c r="F257" s="25"/>
      <c r="G257" s="25"/>
      <c r="H257" s="23"/>
      <c r="I257" s="23"/>
      <c r="J257" s="23"/>
      <c r="K257" s="23"/>
      <c r="L257" s="23"/>
    </row>
    <row r="258" spans="1:12">
      <c r="A258" s="22"/>
      <c r="B258" s="22"/>
      <c r="D258" s="24"/>
      <c r="E258" s="25"/>
      <c r="F258" s="25"/>
      <c r="G258" s="25"/>
      <c r="H258" s="23"/>
      <c r="I258" s="23"/>
      <c r="J258" s="23"/>
      <c r="K258" s="23"/>
      <c r="L258" s="23"/>
    </row>
    <row r="259" spans="1:12">
      <c r="A259" s="22"/>
      <c r="B259" s="22"/>
      <c r="D259" s="24"/>
      <c r="E259" s="25"/>
      <c r="F259" s="25"/>
      <c r="G259" s="25"/>
      <c r="H259" s="23"/>
      <c r="I259" s="23"/>
      <c r="J259" s="23"/>
      <c r="K259" s="23"/>
      <c r="L259" s="23"/>
    </row>
    <row r="260" spans="1:12">
      <c r="A260" s="22"/>
      <c r="B260" s="22"/>
      <c r="D260" s="24"/>
      <c r="E260" s="25"/>
      <c r="F260" s="25"/>
      <c r="G260" s="25"/>
      <c r="H260" s="23"/>
      <c r="I260" s="23"/>
      <c r="J260" s="23"/>
      <c r="K260" s="23"/>
      <c r="L260" s="23"/>
    </row>
    <row r="261" spans="1:12">
      <c r="A261" s="22"/>
      <c r="B261" s="22"/>
      <c r="D261" s="24"/>
      <c r="E261" s="25"/>
      <c r="F261" s="25"/>
      <c r="G261" s="25"/>
      <c r="H261" s="23"/>
      <c r="I261" s="23"/>
      <c r="J261" s="23"/>
      <c r="K261" s="23"/>
      <c r="L261" s="23"/>
    </row>
    <row r="262" spans="1:12">
      <c r="A262" s="22"/>
      <c r="B262" s="22"/>
      <c r="D262" s="24"/>
      <c r="E262" s="25"/>
      <c r="F262" s="25"/>
      <c r="G262" s="25"/>
      <c r="H262" s="23"/>
      <c r="I262" s="23"/>
      <c r="J262" s="23"/>
      <c r="K262" s="23"/>
      <c r="L262" s="23"/>
    </row>
    <row r="263" spans="1:12">
      <c r="A263" s="22"/>
      <c r="B263" s="22"/>
      <c r="D263" s="24"/>
      <c r="E263" s="25"/>
      <c r="F263" s="25"/>
      <c r="G263" s="25"/>
      <c r="H263" s="23"/>
      <c r="I263" s="23"/>
      <c r="J263" s="23"/>
      <c r="K263" s="23"/>
      <c r="L263" s="23"/>
    </row>
    <row r="264" spans="1:12">
      <c r="A264" s="22"/>
      <c r="B264" s="22"/>
      <c r="D264" s="24"/>
      <c r="E264" s="25"/>
      <c r="F264" s="25"/>
      <c r="G264" s="25"/>
      <c r="H264" s="23"/>
      <c r="I264" s="23"/>
      <c r="J264" s="23"/>
      <c r="K264" s="23"/>
      <c r="L264" s="23"/>
    </row>
    <row r="265" spans="1:12">
      <c r="A265" s="22"/>
      <c r="B265" s="22"/>
      <c r="D265" s="24"/>
      <c r="E265" s="25"/>
      <c r="F265" s="25"/>
      <c r="G265" s="25"/>
      <c r="H265" s="23"/>
      <c r="I265" s="23"/>
      <c r="J265" s="23"/>
      <c r="K265" s="23"/>
      <c r="L265" s="23"/>
    </row>
    <row r="266" spans="1:12">
      <c r="A266" s="22"/>
      <c r="B266" s="22"/>
      <c r="D266" s="24"/>
      <c r="E266" s="25"/>
      <c r="F266" s="25"/>
      <c r="G266" s="25"/>
      <c r="H266" s="23"/>
      <c r="I266" s="23"/>
      <c r="J266" s="23"/>
      <c r="K266" s="23"/>
      <c r="L266" s="23"/>
    </row>
    <row r="267" spans="1:12">
      <c r="A267" s="22"/>
      <c r="B267" s="22"/>
      <c r="D267" s="24"/>
      <c r="E267" s="25"/>
      <c r="F267" s="25"/>
      <c r="G267" s="25"/>
      <c r="H267" s="23"/>
      <c r="I267" s="23"/>
      <c r="J267" s="23"/>
      <c r="K267" s="23"/>
      <c r="L267" s="23"/>
    </row>
    <row r="268" spans="1:12">
      <c r="A268" s="22"/>
      <c r="B268" s="22"/>
      <c r="D268" s="24"/>
      <c r="E268" s="25"/>
      <c r="F268" s="25"/>
      <c r="G268" s="25"/>
      <c r="H268" s="23"/>
      <c r="I268" s="23"/>
      <c r="J268" s="23"/>
      <c r="K268" s="23"/>
      <c r="L268" s="23"/>
    </row>
    <row r="269" spans="1:12">
      <c r="A269" s="22"/>
      <c r="B269" s="22"/>
      <c r="D269" s="24"/>
      <c r="E269" s="25"/>
      <c r="F269" s="25"/>
      <c r="G269" s="25"/>
      <c r="H269" s="23"/>
      <c r="I269" s="23"/>
      <c r="J269" s="23"/>
      <c r="K269" s="23"/>
      <c r="L269" s="23"/>
    </row>
    <row r="270" spans="1:12">
      <c r="A270" s="22"/>
      <c r="B270" s="22"/>
      <c r="D270" s="24"/>
      <c r="E270" s="25"/>
      <c r="F270" s="25"/>
      <c r="G270" s="25"/>
      <c r="H270" s="23"/>
      <c r="I270" s="23"/>
      <c r="J270" s="23"/>
      <c r="K270" s="23"/>
      <c r="L270" s="23"/>
    </row>
    <row r="271" spans="1:12">
      <c r="A271" s="22"/>
      <c r="B271" s="22"/>
      <c r="D271" s="24"/>
      <c r="E271" s="25"/>
      <c r="F271" s="25"/>
      <c r="G271" s="25"/>
      <c r="H271" s="23"/>
      <c r="I271" s="23"/>
      <c r="J271" s="23"/>
      <c r="K271" s="23"/>
      <c r="L271" s="23"/>
    </row>
    <row r="272" spans="1:12">
      <c r="A272" s="22"/>
      <c r="B272" s="22"/>
      <c r="D272" s="24"/>
      <c r="E272" s="25"/>
      <c r="F272" s="25"/>
      <c r="G272" s="25"/>
      <c r="H272" s="23"/>
      <c r="I272" s="23"/>
      <c r="J272" s="23"/>
      <c r="K272" s="23"/>
      <c r="L272" s="23"/>
    </row>
    <row r="273" spans="1:12">
      <c r="A273" s="22"/>
      <c r="B273" s="22"/>
      <c r="D273" s="24"/>
      <c r="E273" s="25"/>
      <c r="F273" s="25"/>
      <c r="G273" s="25"/>
      <c r="H273" s="23"/>
      <c r="I273" s="23"/>
      <c r="J273" s="23"/>
      <c r="K273" s="23"/>
      <c r="L273" s="23"/>
    </row>
    <row r="274" spans="1:12">
      <c r="A274" s="22"/>
      <c r="B274" s="22"/>
      <c r="D274" s="24"/>
      <c r="E274" s="25"/>
      <c r="F274" s="25"/>
      <c r="G274" s="25"/>
      <c r="H274" s="23"/>
      <c r="I274" s="23"/>
      <c r="J274" s="23"/>
      <c r="K274" s="23"/>
      <c r="L274" s="23"/>
    </row>
    <row r="275" spans="1:12">
      <c r="A275" s="22"/>
      <c r="B275" s="22"/>
      <c r="D275" s="24"/>
      <c r="E275" s="25"/>
      <c r="F275" s="25"/>
      <c r="G275" s="25"/>
      <c r="H275" s="23"/>
      <c r="I275" s="23"/>
      <c r="J275" s="23"/>
      <c r="K275" s="23"/>
      <c r="L275" s="23"/>
    </row>
    <row r="276" spans="1:12">
      <c r="A276" s="22"/>
      <c r="B276" s="22"/>
      <c r="D276" s="24"/>
      <c r="E276" s="25"/>
      <c r="F276" s="25"/>
      <c r="G276" s="25"/>
      <c r="H276" s="23"/>
      <c r="I276" s="23"/>
      <c r="J276" s="23"/>
      <c r="K276" s="23"/>
      <c r="L276" s="23"/>
    </row>
    <row r="277" spans="1:12">
      <c r="A277" s="22"/>
      <c r="B277" s="22"/>
      <c r="D277" s="24"/>
      <c r="E277" s="25"/>
      <c r="F277" s="25"/>
      <c r="G277" s="25"/>
      <c r="H277" s="23"/>
      <c r="I277" s="23"/>
      <c r="J277" s="23"/>
      <c r="K277" s="23"/>
      <c r="L277" s="23"/>
    </row>
    <row r="278" spans="1:12">
      <c r="A278" s="22"/>
      <c r="B278" s="22"/>
      <c r="D278" s="24"/>
      <c r="E278" s="25"/>
      <c r="F278" s="25"/>
      <c r="G278" s="25"/>
      <c r="H278" s="23"/>
      <c r="I278" s="23"/>
      <c r="J278" s="23"/>
      <c r="K278" s="23"/>
      <c r="L278" s="23"/>
    </row>
    <row r="279" spans="1:12">
      <c r="A279" s="22"/>
      <c r="B279" s="22"/>
      <c r="D279" s="24"/>
      <c r="E279" s="25"/>
      <c r="F279" s="25"/>
      <c r="G279" s="25"/>
      <c r="H279" s="23"/>
      <c r="I279" s="23"/>
      <c r="J279" s="23"/>
      <c r="K279" s="23"/>
      <c r="L279" s="23"/>
    </row>
    <row r="280" spans="1:12">
      <c r="A280" s="22"/>
      <c r="B280" s="22"/>
      <c r="D280" s="24"/>
      <c r="E280" s="25"/>
      <c r="F280" s="25"/>
      <c r="G280" s="25"/>
      <c r="H280" s="23"/>
      <c r="I280" s="23"/>
      <c r="J280" s="23"/>
      <c r="K280" s="23"/>
      <c r="L280" s="23"/>
    </row>
    <row r="281" spans="1:12">
      <c r="A281" s="22"/>
      <c r="B281" s="22"/>
      <c r="D281" s="24"/>
      <c r="E281" s="25"/>
      <c r="F281" s="25"/>
      <c r="G281" s="25"/>
      <c r="H281" s="23"/>
      <c r="I281" s="23"/>
      <c r="J281" s="23"/>
      <c r="K281" s="23"/>
      <c r="L281" s="23"/>
    </row>
    <row r="282" spans="1:12">
      <c r="A282" s="22"/>
      <c r="B282" s="22"/>
      <c r="D282" s="24"/>
      <c r="E282" s="25"/>
      <c r="F282" s="25"/>
      <c r="G282" s="25"/>
      <c r="H282" s="23"/>
      <c r="I282" s="23"/>
      <c r="J282" s="23"/>
      <c r="K282" s="23"/>
      <c r="L282" s="23"/>
    </row>
    <row r="283" spans="1:12">
      <c r="A283" s="22"/>
      <c r="B283" s="22"/>
      <c r="D283" s="24"/>
      <c r="E283" s="25"/>
      <c r="F283" s="25"/>
      <c r="G283" s="25"/>
      <c r="H283" s="23"/>
      <c r="I283" s="23"/>
      <c r="J283" s="23"/>
      <c r="K283" s="23"/>
      <c r="L283" s="23"/>
    </row>
    <row r="284" spans="1:12">
      <c r="A284" s="22"/>
      <c r="B284" s="22"/>
      <c r="D284" s="24"/>
      <c r="E284" s="25"/>
      <c r="F284" s="25"/>
      <c r="G284" s="25"/>
      <c r="H284" s="23"/>
      <c r="I284" s="23"/>
      <c r="J284" s="23"/>
      <c r="K284" s="23"/>
      <c r="L284" s="23"/>
    </row>
    <row r="285" spans="1:12">
      <c r="A285" s="22"/>
      <c r="B285" s="22"/>
      <c r="D285" s="24"/>
      <c r="E285" s="25"/>
      <c r="F285" s="25"/>
      <c r="G285" s="25"/>
      <c r="H285" s="23"/>
      <c r="I285" s="23"/>
      <c r="J285" s="23"/>
      <c r="K285" s="23"/>
      <c r="L285" s="23"/>
    </row>
    <row r="286" spans="1:12">
      <c r="A286" s="22"/>
      <c r="B286" s="22"/>
      <c r="D286" s="24"/>
      <c r="E286" s="25"/>
      <c r="F286" s="25"/>
      <c r="G286" s="25"/>
      <c r="H286" s="23"/>
      <c r="I286" s="23"/>
      <c r="J286" s="23"/>
      <c r="K286" s="23"/>
      <c r="L286" s="23"/>
    </row>
    <row r="287" spans="1:12">
      <c r="A287" s="22"/>
      <c r="B287" s="22"/>
      <c r="D287" s="24"/>
      <c r="E287" s="25"/>
      <c r="F287" s="25"/>
      <c r="G287" s="25"/>
      <c r="H287" s="23"/>
      <c r="I287" s="23"/>
      <c r="J287" s="23"/>
      <c r="K287" s="23"/>
      <c r="L287" s="23"/>
    </row>
    <row r="288" spans="1:12">
      <c r="A288" s="22"/>
      <c r="B288" s="22"/>
      <c r="D288" s="24"/>
      <c r="E288" s="25"/>
      <c r="F288" s="25"/>
      <c r="G288" s="25"/>
      <c r="H288" s="23"/>
      <c r="I288" s="23"/>
      <c r="J288" s="23"/>
      <c r="K288" s="23"/>
      <c r="L288" s="23"/>
    </row>
    <row r="289" spans="1:12">
      <c r="A289" s="22"/>
      <c r="B289" s="22"/>
      <c r="D289" s="24"/>
      <c r="E289" s="25"/>
      <c r="F289" s="25"/>
      <c r="G289" s="25"/>
      <c r="H289" s="23"/>
      <c r="I289" s="23"/>
      <c r="J289" s="23"/>
      <c r="K289" s="23"/>
      <c r="L289" s="23"/>
    </row>
    <row r="290" spans="1:12">
      <c r="A290" s="22"/>
      <c r="B290" s="22"/>
      <c r="D290" s="24"/>
      <c r="E290" s="25"/>
      <c r="F290" s="25"/>
      <c r="G290" s="25"/>
      <c r="H290" s="23"/>
      <c r="I290" s="23"/>
      <c r="J290" s="23"/>
      <c r="K290" s="23"/>
      <c r="L290" s="23"/>
    </row>
    <row r="291" spans="1:12">
      <c r="A291" s="22"/>
      <c r="B291" s="22"/>
      <c r="D291" s="24"/>
      <c r="E291" s="25"/>
      <c r="F291" s="25"/>
      <c r="G291" s="25"/>
      <c r="H291" s="23"/>
      <c r="I291" s="23"/>
      <c r="J291" s="23"/>
      <c r="K291" s="23"/>
      <c r="L291" s="23"/>
    </row>
    <row r="292" spans="1:12">
      <c r="A292" s="22"/>
      <c r="B292" s="22"/>
      <c r="D292" s="24"/>
      <c r="E292" s="25"/>
      <c r="F292" s="25"/>
      <c r="G292" s="25"/>
      <c r="H292" s="23"/>
      <c r="I292" s="23"/>
      <c r="J292" s="23"/>
      <c r="K292" s="23"/>
      <c r="L292" s="23"/>
    </row>
    <row r="293" spans="1:12">
      <c r="A293" s="22"/>
      <c r="B293" s="22"/>
      <c r="D293" s="24"/>
      <c r="E293" s="25"/>
      <c r="F293" s="25"/>
      <c r="G293" s="25"/>
      <c r="H293" s="23"/>
      <c r="I293" s="23"/>
      <c r="J293" s="23"/>
      <c r="K293" s="23"/>
      <c r="L293" s="23"/>
    </row>
    <row r="294" spans="1:12">
      <c r="A294" s="22"/>
      <c r="B294" s="22"/>
      <c r="D294" s="24"/>
      <c r="E294" s="25"/>
      <c r="F294" s="25"/>
      <c r="G294" s="25"/>
      <c r="H294" s="23"/>
      <c r="I294" s="23"/>
      <c r="J294" s="23"/>
      <c r="K294" s="23"/>
      <c r="L294" s="23"/>
    </row>
    <row r="295" spans="1:12">
      <c r="A295" s="22"/>
      <c r="B295" s="22"/>
      <c r="D295" s="24"/>
      <c r="E295" s="25"/>
      <c r="F295" s="25"/>
      <c r="G295" s="25"/>
      <c r="H295" s="23"/>
      <c r="I295" s="23"/>
      <c r="J295" s="23"/>
      <c r="K295" s="23"/>
      <c r="L295" s="23"/>
    </row>
    <row r="296" spans="1:12">
      <c r="A296" s="22"/>
      <c r="B296" s="22"/>
      <c r="D296" s="24"/>
      <c r="E296" s="25"/>
      <c r="F296" s="25"/>
      <c r="G296" s="25"/>
      <c r="H296" s="23"/>
      <c r="I296" s="23"/>
      <c r="J296" s="23"/>
      <c r="K296" s="23"/>
      <c r="L296" s="23"/>
    </row>
    <row r="297" spans="1:12">
      <c r="A297" s="22"/>
      <c r="B297" s="22"/>
      <c r="D297" s="24"/>
      <c r="E297" s="25"/>
      <c r="F297" s="25"/>
      <c r="G297" s="25"/>
      <c r="H297" s="23"/>
      <c r="I297" s="23"/>
      <c r="J297" s="23"/>
      <c r="K297" s="23"/>
      <c r="L297" s="23"/>
    </row>
    <row r="298" spans="1:12">
      <c r="A298" s="22"/>
      <c r="B298" s="22"/>
      <c r="D298" s="24"/>
      <c r="E298" s="25"/>
      <c r="F298" s="25"/>
      <c r="G298" s="25"/>
      <c r="H298" s="23"/>
      <c r="I298" s="23"/>
      <c r="J298" s="23"/>
      <c r="K298" s="23"/>
      <c r="L298" s="23"/>
    </row>
    <row r="299" spans="1:12">
      <c r="A299" s="22"/>
      <c r="B299" s="22"/>
      <c r="D299" s="24"/>
      <c r="E299" s="25"/>
      <c r="F299" s="25"/>
      <c r="G299" s="25"/>
      <c r="H299" s="23"/>
      <c r="I299" s="23"/>
      <c r="J299" s="23"/>
      <c r="K299" s="23"/>
      <c r="L299" s="23"/>
    </row>
    <row r="300" spans="1:12">
      <c r="A300" s="22"/>
      <c r="B300" s="22"/>
      <c r="D300" s="24"/>
      <c r="E300" s="25"/>
      <c r="F300" s="25"/>
      <c r="G300" s="25"/>
      <c r="H300" s="23"/>
      <c r="I300" s="23"/>
      <c r="J300" s="23"/>
      <c r="K300" s="23"/>
      <c r="L300" s="23"/>
    </row>
    <row r="301" spans="1:12">
      <c r="A301" s="22"/>
      <c r="B301" s="22"/>
      <c r="D301" s="24"/>
      <c r="E301" s="25"/>
      <c r="F301" s="25"/>
      <c r="G301" s="25"/>
      <c r="H301" s="23"/>
      <c r="I301" s="23"/>
      <c r="J301" s="23"/>
      <c r="K301" s="23"/>
      <c r="L301" s="23"/>
    </row>
    <row r="302" spans="1:12">
      <c r="A302" s="22"/>
      <c r="B302" s="22"/>
      <c r="D302" s="24"/>
      <c r="E302" s="25"/>
      <c r="F302" s="25"/>
      <c r="G302" s="25"/>
      <c r="H302" s="23"/>
      <c r="I302" s="23"/>
      <c r="J302" s="23"/>
      <c r="K302" s="23"/>
      <c r="L302" s="23"/>
    </row>
    <row r="303" spans="1:12">
      <c r="A303" s="22"/>
      <c r="B303" s="22"/>
      <c r="D303" s="24"/>
      <c r="E303" s="25"/>
      <c r="F303" s="25"/>
      <c r="G303" s="25"/>
      <c r="H303" s="23"/>
      <c r="I303" s="23"/>
      <c r="J303" s="23"/>
      <c r="K303" s="23"/>
      <c r="L303" s="23"/>
    </row>
    <row r="304" spans="1:12">
      <c r="A304" s="22"/>
      <c r="B304" s="22"/>
      <c r="D304" s="24"/>
      <c r="E304" s="25"/>
      <c r="F304" s="25"/>
      <c r="G304" s="25"/>
      <c r="H304" s="23"/>
      <c r="I304" s="23"/>
      <c r="J304" s="23"/>
      <c r="K304" s="23"/>
      <c r="L304" s="23"/>
    </row>
    <row r="305" spans="1:12">
      <c r="A305" s="22"/>
      <c r="B305" s="22"/>
      <c r="D305" s="24"/>
      <c r="E305" s="25"/>
      <c r="F305" s="25"/>
      <c r="G305" s="25"/>
      <c r="H305" s="23"/>
      <c r="I305" s="23"/>
      <c r="J305" s="23"/>
      <c r="K305" s="23"/>
      <c r="L305" s="23"/>
    </row>
    <row r="306" spans="1:12">
      <c r="A306" s="22"/>
      <c r="B306" s="22"/>
      <c r="D306" s="24"/>
      <c r="E306" s="25"/>
      <c r="F306" s="25"/>
      <c r="G306" s="25"/>
      <c r="H306" s="23"/>
      <c r="I306" s="23"/>
      <c r="J306" s="23"/>
      <c r="K306" s="23"/>
      <c r="L306" s="23"/>
    </row>
    <row r="307" spans="1:12">
      <c r="A307" s="22"/>
      <c r="B307" s="22"/>
      <c r="D307" s="24"/>
      <c r="E307" s="25"/>
      <c r="F307" s="25"/>
      <c r="G307" s="25"/>
      <c r="H307" s="23"/>
      <c r="I307" s="23"/>
      <c r="J307" s="23"/>
      <c r="K307" s="23"/>
      <c r="L307" s="23"/>
    </row>
    <row r="308" spans="1:12">
      <c r="A308" s="22"/>
      <c r="B308" s="22"/>
      <c r="D308" s="24"/>
      <c r="E308" s="25"/>
      <c r="F308" s="25"/>
      <c r="G308" s="25"/>
      <c r="H308" s="23"/>
      <c r="I308" s="23"/>
      <c r="J308" s="23"/>
      <c r="K308" s="23"/>
      <c r="L308" s="23"/>
    </row>
    <row r="309" spans="1:12">
      <c r="A309" s="22"/>
      <c r="B309" s="22"/>
      <c r="D309" s="24"/>
      <c r="E309" s="25"/>
      <c r="F309" s="25"/>
      <c r="G309" s="25"/>
      <c r="H309" s="23"/>
      <c r="I309" s="23"/>
      <c r="J309" s="23"/>
      <c r="K309" s="23"/>
      <c r="L309" s="23"/>
    </row>
    <row r="310" spans="1:12">
      <c r="A310" s="22"/>
      <c r="B310" s="22"/>
      <c r="D310" s="24"/>
      <c r="E310" s="25"/>
      <c r="F310" s="25"/>
      <c r="G310" s="25"/>
      <c r="H310" s="23"/>
      <c r="I310" s="23"/>
      <c r="J310" s="23"/>
      <c r="K310" s="23"/>
      <c r="L310" s="23"/>
    </row>
    <row r="311" spans="1:12">
      <c r="A311" s="22"/>
      <c r="B311" s="22"/>
      <c r="D311" s="24"/>
      <c r="E311" s="25"/>
      <c r="F311" s="25"/>
      <c r="G311" s="25"/>
      <c r="H311" s="23"/>
      <c r="I311" s="23"/>
      <c r="J311" s="23"/>
      <c r="K311" s="23"/>
      <c r="L311" s="23"/>
    </row>
    <row r="312" spans="1:12">
      <c r="A312" s="22"/>
      <c r="B312" s="22"/>
      <c r="D312" s="24"/>
      <c r="E312" s="25"/>
      <c r="F312" s="25"/>
      <c r="G312" s="25"/>
      <c r="H312" s="23"/>
      <c r="I312" s="23"/>
      <c r="J312" s="23"/>
      <c r="K312" s="23"/>
      <c r="L312" s="23"/>
    </row>
    <row r="313" spans="1:12">
      <c r="A313" s="22"/>
      <c r="B313" s="22"/>
      <c r="D313" s="24"/>
      <c r="E313" s="25"/>
      <c r="F313" s="25"/>
      <c r="G313" s="25"/>
      <c r="H313" s="23"/>
      <c r="I313" s="23"/>
      <c r="J313" s="23"/>
      <c r="K313" s="23"/>
      <c r="L313" s="23"/>
    </row>
    <row r="314" spans="1:12">
      <c r="A314" s="22"/>
      <c r="B314" s="22"/>
      <c r="D314" s="24"/>
      <c r="E314" s="25"/>
      <c r="F314" s="25"/>
      <c r="G314" s="25"/>
      <c r="H314" s="23"/>
      <c r="I314" s="23"/>
      <c r="J314" s="23"/>
      <c r="K314" s="23"/>
      <c r="L314" s="23"/>
    </row>
    <row r="315" spans="1:12">
      <c r="A315" s="22"/>
      <c r="B315" s="22"/>
      <c r="D315" s="24"/>
      <c r="E315" s="25"/>
      <c r="F315" s="25"/>
      <c r="G315" s="25"/>
      <c r="H315" s="23"/>
      <c r="I315" s="23"/>
      <c r="J315" s="23"/>
      <c r="K315" s="23"/>
      <c r="L315" s="23"/>
    </row>
    <row r="316" spans="1:12">
      <c r="A316" s="22"/>
      <c r="B316" s="22"/>
      <c r="D316" s="24"/>
      <c r="E316" s="25"/>
      <c r="F316" s="25"/>
      <c r="G316" s="25"/>
      <c r="H316" s="23"/>
      <c r="I316" s="23"/>
      <c r="J316" s="23"/>
      <c r="K316" s="23"/>
      <c r="L316" s="23"/>
    </row>
    <row r="317" spans="1:12">
      <c r="A317" s="22"/>
      <c r="B317" s="22"/>
      <c r="D317" s="24"/>
      <c r="E317" s="25"/>
      <c r="F317" s="25"/>
      <c r="G317" s="25"/>
      <c r="H317" s="23"/>
      <c r="I317" s="23"/>
      <c r="J317" s="23"/>
      <c r="K317" s="23"/>
      <c r="L317" s="23"/>
    </row>
    <row r="318" spans="1:12">
      <c r="A318" s="22"/>
      <c r="B318" s="22"/>
      <c r="D318" s="24"/>
      <c r="E318" s="25"/>
      <c r="F318" s="25"/>
      <c r="G318" s="25"/>
      <c r="H318" s="23"/>
      <c r="I318" s="23"/>
      <c r="J318" s="23"/>
      <c r="K318" s="23"/>
      <c r="L318" s="23"/>
    </row>
    <row r="319" spans="1:12">
      <c r="A319" s="22"/>
      <c r="B319" s="22"/>
      <c r="D319" s="24"/>
      <c r="E319" s="25"/>
      <c r="F319" s="25"/>
      <c r="G319" s="25"/>
      <c r="H319" s="23"/>
      <c r="I319" s="23"/>
      <c r="J319" s="23"/>
      <c r="K319" s="23"/>
      <c r="L319" s="23"/>
    </row>
    <row r="320" spans="1:12">
      <c r="A320" s="22"/>
      <c r="B320" s="22"/>
      <c r="D320" s="24"/>
      <c r="E320" s="25"/>
      <c r="F320" s="25"/>
      <c r="G320" s="25"/>
      <c r="H320" s="23"/>
      <c r="I320" s="23"/>
      <c r="J320" s="23"/>
      <c r="K320" s="23"/>
      <c r="L320" s="23"/>
    </row>
    <row r="321" spans="1:12">
      <c r="A321" s="22"/>
      <c r="B321" s="22"/>
      <c r="D321" s="24"/>
      <c r="E321" s="25"/>
      <c r="F321" s="25"/>
      <c r="G321" s="25"/>
      <c r="H321" s="23"/>
      <c r="I321" s="23"/>
      <c r="J321" s="23"/>
      <c r="K321" s="23"/>
      <c r="L321" s="23"/>
    </row>
    <row r="322" spans="1:12">
      <c r="A322" s="22"/>
      <c r="B322" s="22"/>
      <c r="D322" s="24"/>
      <c r="E322" s="25"/>
      <c r="F322" s="25"/>
      <c r="G322" s="25"/>
      <c r="H322" s="23"/>
      <c r="I322" s="23"/>
      <c r="J322" s="23"/>
      <c r="K322" s="23"/>
      <c r="L322" s="23"/>
    </row>
    <row r="323" spans="1:12">
      <c r="A323" s="22"/>
      <c r="B323" s="22"/>
      <c r="D323" s="24"/>
      <c r="E323" s="25"/>
      <c r="F323" s="25"/>
      <c r="G323" s="25"/>
      <c r="H323" s="23"/>
      <c r="I323" s="23"/>
      <c r="J323" s="23"/>
      <c r="K323" s="23"/>
      <c r="L323" s="23"/>
    </row>
    <row r="324" spans="1:12">
      <c r="A324" s="22"/>
      <c r="B324" s="22"/>
      <c r="D324" s="24"/>
      <c r="E324" s="25"/>
      <c r="F324" s="25"/>
      <c r="G324" s="25"/>
      <c r="H324" s="23"/>
      <c r="I324" s="23"/>
      <c r="J324" s="23"/>
      <c r="K324" s="23"/>
      <c r="L324" s="23"/>
    </row>
    <row r="325" spans="1:12">
      <c r="A325" s="22"/>
      <c r="B325" s="22"/>
      <c r="D325" s="24"/>
      <c r="E325" s="25"/>
      <c r="F325" s="25"/>
      <c r="G325" s="25"/>
      <c r="H325" s="23"/>
      <c r="I325" s="23"/>
      <c r="J325" s="23"/>
      <c r="K325" s="23"/>
      <c r="L325" s="23"/>
    </row>
    <row r="326" spans="1:12">
      <c r="A326" s="22"/>
      <c r="B326" s="22"/>
      <c r="D326" s="24"/>
      <c r="E326" s="25"/>
      <c r="F326" s="25"/>
      <c r="G326" s="25"/>
      <c r="H326" s="23"/>
      <c r="I326" s="23"/>
      <c r="J326" s="23"/>
      <c r="K326" s="23"/>
      <c r="L326" s="23"/>
    </row>
    <row r="327" spans="1:12">
      <c r="A327" s="22"/>
      <c r="B327" s="22"/>
      <c r="D327" s="24"/>
      <c r="E327" s="25"/>
      <c r="F327" s="25"/>
      <c r="G327" s="25"/>
      <c r="H327" s="23"/>
      <c r="I327" s="23"/>
      <c r="J327" s="23"/>
      <c r="K327" s="23"/>
      <c r="L327" s="23"/>
    </row>
    <row r="328" spans="1:12">
      <c r="A328" s="22"/>
      <c r="B328" s="22"/>
      <c r="D328" s="24"/>
      <c r="E328" s="25"/>
      <c r="F328" s="25"/>
      <c r="G328" s="25"/>
      <c r="H328" s="23"/>
      <c r="I328" s="23"/>
      <c r="J328" s="23"/>
      <c r="K328" s="23"/>
      <c r="L328" s="23"/>
    </row>
    <row r="329" spans="1:12">
      <c r="A329" s="22"/>
      <c r="B329" s="22"/>
      <c r="D329" s="24"/>
      <c r="E329" s="25"/>
      <c r="F329" s="25"/>
      <c r="G329" s="25"/>
      <c r="H329" s="23"/>
      <c r="I329" s="23"/>
      <c r="J329" s="23"/>
      <c r="K329" s="23"/>
      <c r="L329" s="23"/>
    </row>
    <row r="330" spans="1:12">
      <c r="A330" s="22"/>
      <c r="B330" s="22"/>
      <c r="D330" s="24"/>
      <c r="E330" s="25"/>
      <c r="F330" s="25"/>
      <c r="G330" s="25"/>
      <c r="H330" s="23"/>
      <c r="I330" s="23"/>
      <c r="J330" s="23"/>
      <c r="K330" s="23"/>
      <c r="L330" s="23"/>
    </row>
    <row r="331" spans="1:12">
      <c r="A331" s="22"/>
      <c r="B331" s="22"/>
      <c r="D331" s="24"/>
      <c r="E331" s="25"/>
      <c r="F331" s="25"/>
      <c r="G331" s="25"/>
      <c r="H331" s="23"/>
      <c r="I331" s="23"/>
      <c r="J331" s="23"/>
      <c r="K331" s="23"/>
      <c r="L331" s="23"/>
    </row>
    <row r="332" spans="1:12">
      <c r="A332" s="22"/>
      <c r="B332" s="22"/>
      <c r="D332" s="24"/>
      <c r="E332" s="25"/>
      <c r="F332" s="25"/>
      <c r="G332" s="25"/>
      <c r="H332" s="25"/>
      <c r="I332" s="25"/>
      <c r="J332" s="25"/>
      <c r="K332" s="25"/>
      <c r="L332" s="25"/>
    </row>
    <row r="333" spans="1:12">
      <c r="A333" s="22"/>
      <c r="B333" s="22"/>
      <c r="D333" s="24"/>
      <c r="E333" s="25"/>
      <c r="F333" s="25"/>
      <c r="G333" s="25"/>
      <c r="H333" s="25"/>
      <c r="I333" s="25"/>
      <c r="J333" s="25"/>
      <c r="K333" s="25"/>
      <c r="L333" s="25"/>
    </row>
    <row r="334" spans="1:12">
      <c r="A334" s="22"/>
      <c r="B334" s="22"/>
      <c r="D334" s="24"/>
      <c r="E334" s="25"/>
      <c r="F334" s="25"/>
      <c r="G334" s="25"/>
      <c r="H334" s="25"/>
      <c r="I334" s="25"/>
      <c r="J334" s="25"/>
      <c r="K334" s="25"/>
      <c r="L334" s="25"/>
    </row>
    <row r="335" spans="1:12">
      <c r="A335" s="22"/>
      <c r="B335" s="22"/>
      <c r="D335" s="24"/>
      <c r="E335" s="25"/>
      <c r="F335" s="25"/>
      <c r="G335" s="25"/>
      <c r="H335" s="25"/>
      <c r="I335" s="25"/>
      <c r="J335" s="25"/>
      <c r="K335" s="25"/>
      <c r="L335" s="25"/>
    </row>
    <row r="336" spans="1:12">
      <c r="A336" s="22"/>
      <c r="B336" s="22"/>
      <c r="D336" s="24"/>
      <c r="E336" s="25"/>
      <c r="F336" s="25"/>
      <c r="G336" s="25"/>
      <c r="H336" s="25"/>
      <c r="I336" s="25"/>
      <c r="J336" s="25"/>
      <c r="K336" s="25"/>
      <c r="L336" s="25"/>
    </row>
    <row r="337" spans="1:12">
      <c r="A337" s="22"/>
      <c r="B337" s="22"/>
      <c r="D337" s="24"/>
      <c r="E337" s="25"/>
      <c r="F337" s="25"/>
      <c r="G337" s="25"/>
      <c r="H337" s="25"/>
      <c r="I337" s="25"/>
      <c r="J337" s="25"/>
      <c r="K337" s="25"/>
      <c r="L337" s="25"/>
    </row>
    <row r="338" spans="1:12">
      <c r="A338" s="22"/>
      <c r="B338" s="22"/>
      <c r="D338" s="24"/>
      <c r="E338" s="25"/>
      <c r="F338" s="25"/>
      <c r="G338" s="25"/>
      <c r="H338" s="25"/>
      <c r="I338" s="25"/>
      <c r="J338" s="25"/>
      <c r="K338" s="25"/>
      <c r="L338" s="25"/>
    </row>
    <row r="339" spans="1:12">
      <c r="A339" s="22"/>
      <c r="B339" s="22"/>
      <c r="D339" s="24"/>
      <c r="E339" s="25"/>
      <c r="F339" s="25"/>
      <c r="G339" s="25"/>
      <c r="H339" s="25"/>
      <c r="I339" s="25"/>
      <c r="J339" s="25"/>
      <c r="K339" s="25"/>
      <c r="L339" s="25"/>
    </row>
    <row r="340" spans="1:12">
      <c r="A340" s="22"/>
      <c r="B340" s="22"/>
      <c r="D340" s="24"/>
      <c r="E340" s="25"/>
      <c r="F340" s="25"/>
      <c r="G340" s="25"/>
      <c r="H340" s="25"/>
      <c r="I340" s="25"/>
      <c r="J340" s="25"/>
      <c r="K340" s="25"/>
      <c r="L340" s="25"/>
    </row>
    <row r="341" spans="1:12">
      <c r="A341" s="22"/>
      <c r="B341" s="22"/>
      <c r="D341" s="24"/>
      <c r="E341" s="25"/>
      <c r="F341" s="25"/>
      <c r="G341" s="25"/>
      <c r="H341" s="25"/>
      <c r="I341" s="25"/>
      <c r="J341" s="25"/>
      <c r="K341" s="25"/>
      <c r="L341" s="25"/>
    </row>
    <row r="342" spans="1:12">
      <c r="A342" s="22"/>
      <c r="B342" s="22"/>
      <c r="D342" s="24"/>
      <c r="E342" s="25"/>
      <c r="F342" s="25"/>
      <c r="G342" s="25"/>
      <c r="H342" s="25"/>
      <c r="I342" s="25"/>
      <c r="J342" s="25"/>
      <c r="K342" s="25"/>
      <c r="L342" s="25"/>
    </row>
    <row r="343" spans="1:12">
      <c r="A343" s="22"/>
      <c r="B343" s="22"/>
      <c r="D343" s="24"/>
      <c r="E343" s="25"/>
      <c r="F343" s="25"/>
      <c r="G343" s="25"/>
      <c r="H343" s="25"/>
      <c r="I343" s="25"/>
      <c r="J343" s="25"/>
      <c r="K343" s="25"/>
      <c r="L343" s="25"/>
    </row>
    <row r="344" spans="1:12">
      <c r="A344" s="22"/>
      <c r="B344" s="22"/>
      <c r="D344" s="24"/>
      <c r="E344" s="25"/>
      <c r="F344" s="25"/>
      <c r="G344" s="25"/>
      <c r="H344" s="25"/>
      <c r="I344" s="25"/>
      <c r="J344" s="25"/>
      <c r="K344" s="25"/>
      <c r="L344" s="25"/>
    </row>
    <row r="345" spans="1:12">
      <c r="A345" s="22"/>
      <c r="B345" s="22"/>
      <c r="D345" s="24"/>
      <c r="E345" s="25"/>
      <c r="F345" s="25"/>
      <c r="G345" s="25"/>
      <c r="H345" s="25"/>
      <c r="I345" s="25"/>
      <c r="J345" s="25"/>
      <c r="K345" s="25"/>
      <c r="L345" s="25"/>
    </row>
    <row r="346" spans="1:12">
      <c r="A346" s="22"/>
      <c r="B346" s="22"/>
      <c r="D346" s="24"/>
      <c r="E346" s="25"/>
      <c r="F346" s="25"/>
      <c r="G346" s="25"/>
      <c r="H346" s="25"/>
      <c r="I346" s="25"/>
      <c r="J346" s="25"/>
      <c r="K346" s="25"/>
      <c r="L346" s="25"/>
    </row>
    <row r="347" spans="1:12">
      <c r="A347" s="22"/>
      <c r="B347" s="22"/>
      <c r="D347" s="24"/>
      <c r="E347" s="25"/>
      <c r="F347" s="25"/>
      <c r="G347" s="25"/>
      <c r="H347" s="25"/>
      <c r="I347" s="25"/>
      <c r="J347" s="25"/>
      <c r="K347" s="25"/>
      <c r="L347" s="25"/>
    </row>
    <row r="348" spans="1:12">
      <c r="A348" s="22"/>
      <c r="B348" s="22"/>
      <c r="D348" s="24"/>
      <c r="E348" s="25"/>
      <c r="F348" s="25"/>
      <c r="G348" s="25"/>
      <c r="H348" s="25"/>
      <c r="I348" s="25"/>
      <c r="J348" s="25"/>
      <c r="K348" s="25"/>
      <c r="L348" s="25"/>
    </row>
    <row r="349" spans="1:12">
      <c r="A349" s="22"/>
      <c r="B349" s="22"/>
      <c r="D349" s="24"/>
      <c r="E349" s="25"/>
      <c r="F349" s="25"/>
      <c r="G349" s="25"/>
      <c r="H349" s="25"/>
      <c r="I349" s="25"/>
      <c r="J349" s="25"/>
      <c r="K349" s="25"/>
      <c r="L349" s="25"/>
    </row>
    <row r="350" spans="1:12">
      <c r="A350" s="22"/>
      <c r="B350" s="22"/>
      <c r="D350" s="24"/>
      <c r="E350" s="25"/>
      <c r="F350" s="25"/>
      <c r="G350" s="25"/>
      <c r="H350" s="25"/>
      <c r="I350" s="25"/>
      <c r="J350" s="25"/>
      <c r="K350" s="25"/>
      <c r="L350" s="25"/>
    </row>
    <row r="351" spans="1:12">
      <c r="A351" s="22"/>
      <c r="B351" s="22"/>
      <c r="D351" s="24"/>
      <c r="E351" s="25"/>
      <c r="F351" s="25"/>
      <c r="G351" s="25"/>
      <c r="H351" s="25"/>
      <c r="I351" s="25"/>
      <c r="J351" s="25"/>
      <c r="K351" s="25"/>
      <c r="L351" s="25"/>
    </row>
    <row r="352" spans="1:12">
      <c r="A352" s="22"/>
      <c r="B352" s="22"/>
      <c r="D352" s="24"/>
      <c r="E352" s="25"/>
      <c r="F352" s="25"/>
      <c r="G352" s="25"/>
      <c r="H352" s="25"/>
      <c r="I352" s="25"/>
      <c r="J352" s="25"/>
      <c r="K352" s="25"/>
      <c r="L352" s="25"/>
    </row>
    <row r="353" spans="1:12">
      <c r="A353" s="22"/>
      <c r="B353" s="22"/>
      <c r="D353" s="24"/>
      <c r="E353" s="25"/>
      <c r="F353" s="25"/>
      <c r="G353" s="25"/>
      <c r="H353" s="25"/>
      <c r="I353" s="25"/>
      <c r="J353" s="25"/>
      <c r="K353" s="25"/>
      <c r="L353" s="25"/>
    </row>
    <row r="354" spans="1:12">
      <c r="A354" s="22"/>
      <c r="B354" s="22"/>
      <c r="D354" s="24"/>
      <c r="E354" s="25"/>
      <c r="F354" s="25"/>
      <c r="G354" s="25"/>
      <c r="H354" s="25"/>
      <c r="I354" s="25"/>
      <c r="J354" s="25"/>
      <c r="K354" s="25"/>
      <c r="L354" s="25"/>
    </row>
    <row r="355" spans="1:12">
      <c r="A355" s="22"/>
      <c r="B355" s="22"/>
      <c r="D355" s="24"/>
      <c r="E355" s="25"/>
      <c r="F355" s="25"/>
      <c r="G355" s="25"/>
      <c r="H355" s="25"/>
      <c r="I355" s="25"/>
      <c r="J355" s="25"/>
      <c r="K355" s="25"/>
      <c r="L355" s="25"/>
    </row>
    <row r="356" spans="1:12">
      <c r="A356" s="22"/>
      <c r="B356" s="22"/>
      <c r="D356" s="24"/>
      <c r="E356" s="25"/>
      <c r="F356" s="25"/>
      <c r="G356" s="25"/>
      <c r="H356" s="25"/>
      <c r="I356" s="25"/>
      <c r="J356" s="25"/>
      <c r="K356" s="25"/>
      <c r="L356" s="25"/>
    </row>
    <row r="357" spans="1:12">
      <c r="A357" s="22"/>
      <c r="B357" s="22"/>
      <c r="D357" s="24"/>
      <c r="E357" s="25"/>
      <c r="F357" s="25"/>
      <c r="G357" s="25"/>
      <c r="H357" s="25"/>
      <c r="I357" s="25"/>
      <c r="J357" s="25"/>
      <c r="K357" s="25"/>
      <c r="L357" s="25"/>
    </row>
    <row r="358" spans="1:12">
      <c r="A358" s="22"/>
      <c r="B358" s="22"/>
      <c r="D358" s="24"/>
      <c r="E358" s="25"/>
      <c r="F358" s="25"/>
      <c r="G358" s="25"/>
      <c r="H358" s="25"/>
      <c r="I358" s="25"/>
      <c r="J358" s="25"/>
      <c r="K358" s="25"/>
      <c r="L358" s="25"/>
    </row>
    <row r="359" spans="1:12">
      <c r="A359" s="22"/>
      <c r="B359" s="22"/>
      <c r="D359" s="24"/>
      <c r="E359" s="25"/>
      <c r="F359" s="25"/>
      <c r="G359" s="25"/>
      <c r="H359" s="25"/>
      <c r="I359" s="25"/>
      <c r="J359" s="25"/>
      <c r="K359" s="25"/>
      <c r="L359" s="25"/>
    </row>
    <row r="360" spans="1:12">
      <c r="A360" s="22"/>
      <c r="B360" s="22"/>
      <c r="D360" s="24"/>
      <c r="E360" s="25"/>
      <c r="F360" s="25"/>
      <c r="G360" s="25"/>
      <c r="H360" s="25"/>
      <c r="I360" s="25"/>
      <c r="J360" s="25"/>
      <c r="K360" s="25"/>
      <c r="L360" s="25"/>
    </row>
    <row r="361" spans="1:12">
      <c r="A361" s="22"/>
      <c r="B361" s="22"/>
      <c r="D361" s="24"/>
      <c r="E361" s="25"/>
      <c r="F361" s="25"/>
      <c r="G361" s="25"/>
      <c r="H361" s="25"/>
      <c r="I361" s="25"/>
      <c r="J361" s="25"/>
      <c r="K361" s="25"/>
      <c r="L361" s="25"/>
    </row>
    <row r="362" spans="1:12">
      <c r="A362" s="22"/>
      <c r="B362" s="22"/>
      <c r="D362" s="24"/>
      <c r="E362" s="25"/>
      <c r="F362" s="25"/>
      <c r="G362" s="25"/>
      <c r="H362" s="25"/>
      <c r="I362" s="25"/>
      <c r="J362" s="25"/>
      <c r="K362" s="25"/>
      <c r="L362" s="25"/>
    </row>
    <row r="363" spans="1:12">
      <c r="A363" s="22"/>
      <c r="B363" s="22"/>
      <c r="D363" s="24"/>
      <c r="E363" s="25"/>
      <c r="F363" s="25"/>
      <c r="G363" s="25"/>
      <c r="H363" s="25"/>
      <c r="I363" s="25"/>
      <c r="J363" s="25"/>
      <c r="K363" s="25"/>
      <c r="L363" s="25"/>
    </row>
    <row r="364" spans="1:12">
      <c r="A364" s="22"/>
      <c r="B364" s="22"/>
      <c r="D364" s="24"/>
      <c r="E364" s="25"/>
      <c r="F364" s="25"/>
      <c r="G364" s="25"/>
      <c r="H364" s="25"/>
      <c r="I364" s="25"/>
      <c r="J364" s="25"/>
      <c r="K364" s="25"/>
      <c r="L364" s="25"/>
    </row>
    <row r="365" spans="1:12">
      <c r="A365" s="22"/>
      <c r="B365" s="22"/>
      <c r="D365" s="24"/>
      <c r="E365" s="25"/>
      <c r="F365" s="25"/>
      <c r="G365" s="25"/>
      <c r="H365" s="25"/>
      <c r="I365" s="25"/>
      <c r="J365" s="25"/>
      <c r="K365" s="25"/>
      <c r="L365" s="25"/>
    </row>
    <row r="366" spans="1:12">
      <c r="A366" s="22"/>
      <c r="B366" s="22"/>
      <c r="D366" s="24"/>
      <c r="E366" s="25"/>
      <c r="F366" s="25"/>
      <c r="G366" s="25"/>
      <c r="H366" s="25"/>
      <c r="I366" s="25"/>
      <c r="J366" s="25"/>
      <c r="K366" s="25"/>
      <c r="L366" s="25"/>
    </row>
    <row r="367" spans="1:12">
      <c r="A367" s="22"/>
      <c r="B367" s="22"/>
      <c r="D367" s="24"/>
      <c r="E367" s="25"/>
      <c r="F367" s="25"/>
      <c r="G367" s="25"/>
      <c r="H367" s="25"/>
      <c r="I367" s="25"/>
      <c r="J367" s="25"/>
      <c r="K367" s="25"/>
      <c r="L367" s="25"/>
    </row>
    <row r="368" spans="1:12">
      <c r="A368" s="22"/>
      <c r="B368" s="22"/>
      <c r="D368" s="24"/>
      <c r="E368" s="25"/>
      <c r="F368" s="25"/>
      <c r="G368" s="25"/>
      <c r="H368" s="25"/>
      <c r="I368" s="25"/>
      <c r="J368" s="25"/>
      <c r="K368" s="25"/>
      <c r="L368" s="25"/>
    </row>
    <row r="369" spans="1:12">
      <c r="A369" s="22"/>
      <c r="B369" s="22"/>
      <c r="D369" s="24"/>
      <c r="E369" s="25"/>
      <c r="F369" s="25"/>
      <c r="G369" s="25"/>
      <c r="H369" s="25"/>
      <c r="I369" s="25"/>
      <c r="J369" s="25"/>
      <c r="K369" s="25"/>
      <c r="L369" s="25"/>
    </row>
    <row r="370" spans="1:12">
      <c r="A370" s="22"/>
      <c r="B370" s="22"/>
      <c r="D370" s="24"/>
      <c r="E370" s="25"/>
      <c r="F370" s="25"/>
      <c r="G370" s="25"/>
      <c r="H370" s="25"/>
      <c r="I370" s="25"/>
      <c r="J370" s="25"/>
      <c r="K370" s="25"/>
      <c r="L370" s="25"/>
    </row>
    <row r="371" spans="1:12">
      <c r="A371" s="22"/>
      <c r="B371" s="22"/>
      <c r="D371" s="24"/>
      <c r="E371" s="25"/>
      <c r="F371" s="25"/>
      <c r="G371" s="25"/>
      <c r="H371" s="25"/>
      <c r="I371" s="25"/>
      <c r="J371" s="25"/>
      <c r="K371" s="25"/>
      <c r="L371" s="25"/>
    </row>
    <row r="372" spans="1:12">
      <c r="A372" s="22"/>
      <c r="B372" s="22"/>
      <c r="D372" s="24"/>
      <c r="E372" s="25"/>
      <c r="F372" s="25"/>
      <c r="G372" s="25"/>
      <c r="H372" s="25"/>
      <c r="I372" s="25"/>
      <c r="J372" s="25"/>
      <c r="K372" s="25"/>
      <c r="L372" s="25"/>
    </row>
    <row r="373" spans="1:12">
      <c r="A373" s="22"/>
      <c r="B373" s="22"/>
      <c r="D373" s="24"/>
      <c r="E373" s="25"/>
      <c r="F373" s="25"/>
      <c r="G373" s="25"/>
      <c r="H373" s="25"/>
      <c r="I373" s="25"/>
      <c r="J373" s="25"/>
      <c r="K373" s="25"/>
      <c r="L373" s="25"/>
    </row>
    <row r="374" spans="1:12">
      <c r="A374" s="22"/>
      <c r="B374" s="22"/>
      <c r="D374" s="24"/>
      <c r="E374" s="25"/>
      <c r="F374" s="25"/>
      <c r="G374" s="25"/>
      <c r="H374" s="25"/>
      <c r="I374" s="25"/>
      <c r="J374" s="25"/>
      <c r="K374" s="25"/>
      <c r="L374" s="25"/>
    </row>
    <row r="375" spans="1:12">
      <c r="A375" s="22"/>
      <c r="B375" s="22"/>
      <c r="D375" s="24"/>
      <c r="E375" s="25"/>
      <c r="F375" s="25"/>
      <c r="G375" s="25"/>
      <c r="H375" s="25"/>
      <c r="I375" s="25"/>
      <c r="J375" s="25"/>
      <c r="K375" s="25"/>
      <c r="L375" s="25"/>
    </row>
    <row r="376" spans="1:12">
      <c r="A376" s="22"/>
      <c r="B376" s="22"/>
      <c r="D376" s="24"/>
      <c r="E376" s="25"/>
      <c r="F376" s="25"/>
      <c r="G376" s="25"/>
      <c r="H376" s="25"/>
      <c r="I376" s="25"/>
      <c r="J376" s="25"/>
      <c r="K376" s="25"/>
      <c r="L376" s="25"/>
    </row>
    <row r="377" spans="1:12">
      <c r="A377" s="22"/>
      <c r="B377" s="22"/>
      <c r="D377" s="24"/>
      <c r="E377" s="25"/>
      <c r="F377" s="25"/>
      <c r="G377" s="25"/>
      <c r="H377" s="25"/>
      <c r="I377" s="25"/>
      <c r="J377" s="25"/>
      <c r="K377" s="25"/>
      <c r="L377" s="25"/>
    </row>
    <row r="378" spans="1:12">
      <c r="A378" s="22"/>
      <c r="B378" s="22"/>
      <c r="D378" s="24"/>
      <c r="E378" s="25"/>
      <c r="F378" s="25"/>
      <c r="G378" s="25"/>
      <c r="H378" s="25"/>
      <c r="I378" s="25"/>
      <c r="J378" s="25"/>
      <c r="K378" s="25"/>
      <c r="L378" s="25"/>
    </row>
    <row r="379" spans="1:12">
      <c r="A379" s="22"/>
      <c r="B379" s="22"/>
      <c r="D379" s="24"/>
      <c r="E379" s="25"/>
      <c r="F379" s="25"/>
      <c r="G379" s="25"/>
      <c r="H379" s="25"/>
      <c r="I379" s="25"/>
      <c r="J379" s="25"/>
      <c r="K379" s="25"/>
      <c r="L379" s="25"/>
    </row>
    <row r="380" spans="1:12">
      <c r="A380" s="22"/>
      <c r="B380" s="22"/>
      <c r="D380" s="24"/>
      <c r="E380" s="25"/>
      <c r="F380" s="25"/>
      <c r="G380" s="25"/>
      <c r="H380" s="25"/>
      <c r="I380" s="25"/>
      <c r="J380" s="25"/>
      <c r="K380" s="25"/>
      <c r="L380" s="25"/>
    </row>
    <row r="381" spans="1:12">
      <c r="A381" s="22"/>
      <c r="B381" s="22"/>
      <c r="D381" s="24"/>
      <c r="E381" s="25"/>
      <c r="F381" s="25"/>
      <c r="G381" s="25"/>
      <c r="H381" s="25"/>
      <c r="I381" s="25"/>
      <c r="J381" s="25"/>
      <c r="K381" s="25"/>
      <c r="L381" s="25"/>
    </row>
    <row r="382" spans="1:12">
      <c r="A382" s="22"/>
      <c r="B382" s="22"/>
      <c r="D382" s="24"/>
      <c r="E382" s="25"/>
      <c r="F382" s="25"/>
      <c r="G382" s="25"/>
      <c r="H382" s="25"/>
      <c r="I382" s="25"/>
      <c r="J382" s="25"/>
      <c r="K382" s="25"/>
      <c r="L382" s="25"/>
    </row>
    <row r="383" spans="1:12">
      <c r="A383" s="22"/>
      <c r="B383" s="22"/>
      <c r="D383" s="24"/>
      <c r="E383" s="25"/>
      <c r="F383" s="25"/>
      <c r="G383" s="25"/>
      <c r="H383" s="25"/>
      <c r="I383" s="25"/>
      <c r="J383" s="25"/>
      <c r="K383" s="25"/>
      <c r="L383" s="25"/>
    </row>
    <row r="384" spans="1:12">
      <c r="A384" s="22"/>
      <c r="B384" s="22"/>
      <c r="D384" s="24"/>
      <c r="E384" s="25"/>
      <c r="F384" s="25"/>
      <c r="G384" s="25"/>
      <c r="H384" s="25"/>
      <c r="I384" s="25"/>
      <c r="J384" s="25"/>
      <c r="K384" s="25"/>
      <c r="L384" s="25"/>
    </row>
    <row r="385" spans="1:12">
      <c r="A385" s="22"/>
      <c r="B385" s="22"/>
      <c r="D385" s="24"/>
      <c r="E385" s="25"/>
      <c r="F385" s="25"/>
      <c r="G385" s="25"/>
      <c r="H385" s="25"/>
      <c r="I385" s="25"/>
      <c r="J385" s="25"/>
      <c r="K385" s="25"/>
      <c r="L385" s="25"/>
    </row>
    <row r="386" spans="1:12">
      <c r="A386" s="22"/>
      <c r="B386" s="22"/>
      <c r="D386" s="24"/>
      <c r="E386" s="25"/>
      <c r="F386" s="25"/>
      <c r="G386" s="25"/>
      <c r="H386" s="25"/>
      <c r="I386" s="25"/>
      <c r="J386" s="25"/>
      <c r="K386" s="25"/>
      <c r="L386" s="25"/>
    </row>
    <row r="387" spans="1:12">
      <c r="A387" s="22"/>
      <c r="B387" s="22"/>
      <c r="D387" s="24"/>
      <c r="E387" s="25"/>
      <c r="F387" s="25"/>
      <c r="G387" s="25"/>
      <c r="H387" s="25"/>
      <c r="I387" s="25"/>
      <c r="J387" s="25"/>
      <c r="K387" s="25"/>
      <c r="L387" s="25"/>
    </row>
    <row r="388" spans="1:12">
      <c r="A388" s="22"/>
      <c r="B388" s="22"/>
      <c r="D388" s="24"/>
      <c r="E388" s="25"/>
      <c r="F388" s="25"/>
      <c r="G388" s="25"/>
      <c r="H388" s="25"/>
      <c r="I388" s="25"/>
      <c r="J388" s="25"/>
      <c r="K388" s="25"/>
      <c r="L388" s="25"/>
    </row>
    <row r="389" spans="1:12">
      <c r="A389" s="22"/>
      <c r="B389" s="22"/>
      <c r="D389" s="24"/>
      <c r="E389" s="25"/>
      <c r="F389" s="25"/>
      <c r="G389" s="25"/>
      <c r="H389" s="25"/>
      <c r="I389" s="25"/>
      <c r="J389" s="25"/>
      <c r="K389" s="25"/>
      <c r="L389" s="25"/>
    </row>
    <row r="390" spans="1:12">
      <c r="A390" s="22"/>
      <c r="B390" s="22"/>
      <c r="D390" s="24"/>
      <c r="E390" s="25"/>
      <c r="F390" s="25"/>
      <c r="G390" s="25"/>
      <c r="H390" s="25"/>
      <c r="I390" s="25"/>
      <c r="J390" s="25"/>
      <c r="K390" s="25"/>
      <c r="L390" s="25"/>
    </row>
    <row r="391" spans="1:12">
      <c r="A391" s="22"/>
      <c r="B391" s="22"/>
      <c r="D391" s="24"/>
      <c r="E391" s="25"/>
      <c r="F391" s="25"/>
      <c r="G391" s="25"/>
      <c r="H391" s="25"/>
      <c r="I391" s="25"/>
      <c r="J391" s="25"/>
      <c r="K391" s="25"/>
      <c r="L391" s="25"/>
    </row>
    <row r="392" spans="1:12">
      <c r="A392" s="22"/>
      <c r="B392" s="22"/>
      <c r="D392" s="24"/>
      <c r="E392" s="25"/>
      <c r="F392" s="25"/>
      <c r="G392" s="25"/>
      <c r="H392" s="25"/>
      <c r="I392" s="25"/>
      <c r="J392" s="25"/>
      <c r="K392" s="25"/>
      <c r="L392" s="25"/>
    </row>
    <row r="393" spans="1:12">
      <c r="A393" s="22"/>
      <c r="B393" s="22"/>
      <c r="D393" s="24"/>
      <c r="E393" s="25"/>
      <c r="F393" s="25"/>
      <c r="G393" s="25"/>
      <c r="H393" s="25"/>
      <c r="I393" s="25"/>
      <c r="J393" s="25"/>
      <c r="K393" s="25"/>
      <c r="L393" s="25"/>
    </row>
    <row r="394" spans="1:12">
      <c r="A394" s="22"/>
      <c r="B394" s="22"/>
      <c r="D394" s="24"/>
      <c r="E394" s="25"/>
      <c r="F394" s="25"/>
      <c r="G394" s="25"/>
      <c r="H394" s="25"/>
      <c r="I394" s="25"/>
      <c r="J394" s="25"/>
      <c r="K394" s="25"/>
      <c r="L394" s="25"/>
    </row>
    <row r="395" spans="1:12">
      <c r="A395" s="22"/>
      <c r="B395" s="22"/>
      <c r="D395" s="24"/>
      <c r="E395" s="25"/>
      <c r="F395" s="25"/>
      <c r="G395" s="25"/>
      <c r="H395" s="25"/>
      <c r="I395" s="25"/>
      <c r="J395" s="25"/>
      <c r="K395" s="25"/>
      <c r="L395" s="25"/>
    </row>
    <row r="396" spans="1:12">
      <c r="A396" s="22"/>
      <c r="B396" s="22"/>
      <c r="D396" s="24"/>
      <c r="E396" s="25"/>
      <c r="F396" s="25"/>
      <c r="G396" s="25"/>
      <c r="H396" s="25"/>
      <c r="I396" s="25"/>
      <c r="J396" s="25"/>
      <c r="K396" s="25"/>
      <c r="L396" s="25"/>
    </row>
    <row r="397" spans="1:12">
      <c r="A397" s="22"/>
      <c r="B397" s="22"/>
      <c r="D397" s="24"/>
      <c r="E397" s="25"/>
      <c r="F397" s="25"/>
      <c r="G397" s="25"/>
      <c r="H397" s="25"/>
      <c r="I397" s="25"/>
      <c r="J397" s="25"/>
      <c r="K397" s="25"/>
      <c r="L397" s="25"/>
    </row>
    <row r="398" spans="1:12">
      <c r="A398" s="22"/>
      <c r="B398" s="22"/>
      <c r="D398" s="24"/>
      <c r="E398" s="25"/>
      <c r="F398" s="25"/>
      <c r="G398" s="25"/>
      <c r="H398" s="25"/>
      <c r="I398" s="25"/>
      <c r="J398" s="25"/>
      <c r="K398" s="25"/>
      <c r="L398" s="25"/>
    </row>
    <row r="399" spans="1:12">
      <c r="A399" s="22"/>
      <c r="B399" s="22"/>
      <c r="D399" s="24"/>
      <c r="E399" s="25"/>
      <c r="F399" s="25"/>
      <c r="G399" s="25"/>
      <c r="H399" s="25"/>
      <c r="I399" s="25"/>
      <c r="J399" s="25"/>
      <c r="K399" s="25"/>
      <c r="L399" s="25"/>
    </row>
    <row r="400" spans="1:12">
      <c r="A400" s="22"/>
      <c r="B400" s="22"/>
      <c r="D400" s="24"/>
      <c r="E400" s="25"/>
      <c r="F400" s="25"/>
      <c r="G400" s="25"/>
      <c r="H400" s="25"/>
      <c r="I400" s="25"/>
      <c r="J400" s="25"/>
      <c r="K400" s="25"/>
      <c r="L400" s="25"/>
    </row>
    <row r="401" spans="1:12">
      <c r="A401" s="22"/>
      <c r="B401" s="22"/>
      <c r="D401" s="24"/>
      <c r="E401" s="25"/>
      <c r="F401" s="25"/>
      <c r="G401" s="25"/>
      <c r="H401" s="25"/>
      <c r="I401" s="25"/>
      <c r="J401" s="25"/>
      <c r="K401" s="25"/>
      <c r="L401" s="25"/>
    </row>
    <row r="402" spans="1:12">
      <c r="A402" s="22"/>
      <c r="B402" s="22"/>
      <c r="D402" s="24"/>
      <c r="E402" s="25"/>
      <c r="F402" s="25"/>
      <c r="G402" s="25"/>
      <c r="H402" s="25"/>
      <c r="I402" s="25"/>
      <c r="J402" s="25"/>
      <c r="K402" s="25"/>
      <c r="L402" s="25"/>
    </row>
    <row r="403" spans="1:12">
      <c r="A403" s="22"/>
      <c r="B403" s="22"/>
      <c r="D403" s="24"/>
      <c r="E403" s="25"/>
      <c r="F403" s="25"/>
      <c r="G403" s="25"/>
      <c r="H403" s="25"/>
      <c r="I403" s="25"/>
      <c r="J403" s="25"/>
      <c r="K403" s="25"/>
      <c r="L403" s="25"/>
    </row>
    <row r="404" spans="1:12">
      <c r="A404" s="22"/>
      <c r="B404" s="22"/>
      <c r="D404" s="24"/>
      <c r="E404" s="25"/>
      <c r="F404" s="25"/>
      <c r="G404" s="25"/>
      <c r="H404" s="25"/>
      <c r="I404" s="25"/>
      <c r="J404" s="25"/>
      <c r="K404" s="25"/>
      <c r="L404" s="25"/>
    </row>
    <row r="405" spans="1:12">
      <c r="A405" s="22"/>
      <c r="B405" s="22"/>
      <c r="D405" s="24"/>
      <c r="E405" s="25"/>
      <c r="F405" s="25"/>
      <c r="G405" s="25"/>
      <c r="H405" s="25"/>
      <c r="I405" s="25"/>
      <c r="J405" s="25"/>
      <c r="K405" s="25"/>
      <c r="L405" s="25"/>
    </row>
    <row r="406" spans="1:12">
      <c r="A406" s="22"/>
      <c r="B406" s="22"/>
      <c r="D406" s="24"/>
      <c r="E406" s="25"/>
      <c r="F406" s="25"/>
      <c r="G406" s="25"/>
      <c r="H406" s="25"/>
      <c r="I406" s="25"/>
      <c r="J406" s="25"/>
      <c r="K406" s="25"/>
      <c r="L406" s="25"/>
    </row>
    <row r="407" spans="1:12">
      <c r="A407" s="22"/>
      <c r="B407" s="22"/>
      <c r="D407" s="24"/>
      <c r="E407" s="25"/>
      <c r="F407" s="25"/>
      <c r="G407" s="25"/>
      <c r="H407" s="25"/>
      <c r="I407" s="25"/>
      <c r="J407" s="25"/>
      <c r="K407" s="25"/>
      <c r="L407" s="25"/>
    </row>
    <row r="408" spans="1:12">
      <c r="A408" s="22"/>
      <c r="B408" s="22"/>
      <c r="D408" s="24"/>
      <c r="E408" s="25"/>
      <c r="F408" s="25"/>
      <c r="G408" s="25"/>
      <c r="H408" s="25"/>
      <c r="I408" s="25"/>
      <c r="J408" s="25"/>
      <c r="K408" s="25"/>
      <c r="L408" s="25"/>
    </row>
    <row r="409" spans="1:12">
      <c r="A409" s="22"/>
      <c r="B409" s="22"/>
      <c r="D409" s="24"/>
      <c r="E409" s="25"/>
      <c r="F409" s="25"/>
      <c r="G409" s="25"/>
      <c r="H409" s="25"/>
      <c r="I409" s="25"/>
      <c r="J409" s="25"/>
      <c r="K409" s="25"/>
      <c r="L409" s="25"/>
    </row>
    <row r="410" spans="1:12">
      <c r="A410" s="22"/>
      <c r="B410" s="22"/>
      <c r="D410" s="24"/>
      <c r="E410" s="25"/>
      <c r="F410" s="25"/>
      <c r="G410" s="25"/>
      <c r="H410" s="25"/>
      <c r="I410" s="25"/>
      <c r="J410" s="25"/>
      <c r="K410" s="25"/>
      <c r="L410" s="25"/>
    </row>
    <row r="411" spans="1:12">
      <c r="A411" s="22"/>
      <c r="B411" s="22"/>
      <c r="D411" s="24"/>
      <c r="E411" s="25"/>
      <c r="F411" s="25"/>
      <c r="G411" s="25"/>
      <c r="H411" s="25"/>
      <c r="I411" s="25"/>
      <c r="J411" s="25"/>
      <c r="K411" s="25"/>
      <c r="L411" s="25"/>
    </row>
    <row r="412" spans="1:12">
      <c r="A412" s="22"/>
      <c r="B412" s="22"/>
      <c r="D412" s="24"/>
      <c r="E412" s="25"/>
      <c r="F412" s="25"/>
      <c r="G412" s="25"/>
      <c r="H412" s="25"/>
      <c r="I412" s="25"/>
      <c r="J412" s="25"/>
      <c r="K412" s="25"/>
      <c r="L412" s="25"/>
    </row>
    <row r="413" spans="1:12">
      <c r="A413" s="22"/>
      <c r="B413" s="22"/>
      <c r="D413" s="24"/>
      <c r="E413" s="25"/>
      <c r="F413" s="25"/>
      <c r="G413" s="25"/>
      <c r="H413" s="25"/>
      <c r="I413" s="25"/>
      <c r="J413" s="25"/>
      <c r="K413" s="25"/>
      <c r="L413" s="25"/>
    </row>
    <row r="414" spans="1:12">
      <c r="A414" s="22"/>
      <c r="B414" s="22"/>
      <c r="D414" s="24"/>
      <c r="E414" s="25"/>
      <c r="F414" s="25"/>
      <c r="G414" s="25"/>
      <c r="H414" s="25"/>
      <c r="I414" s="25"/>
      <c r="J414" s="25"/>
      <c r="K414" s="25"/>
      <c r="L414" s="25"/>
    </row>
    <row r="415" spans="1:12">
      <c r="A415" s="22"/>
      <c r="B415" s="22"/>
      <c r="D415" s="24"/>
      <c r="E415" s="25"/>
      <c r="F415" s="25"/>
      <c r="G415" s="25"/>
      <c r="H415" s="25"/>
      <c r="I415" s="25"/>
      <c r="J415" s="25"/>
      <c r="K415" s="25"/>
      <c r="L415" s="25"/>
    </row>
    <row r="416" spans="1:12">
      <c r="A416" s="22"/>
      <c r="B416" s="22"/>
      <c r="D416" s="24"/>
      <c r="E416" s="25"/>
      <c r="F416" s="25"/>
      <c r="G416" s="25"/>
      <c r="H416" s="25"/>
      <c r="I416" s="25"/>
      <c r="J416" s="25"/>
      <c r="K416" s="25"/>
      <c r="L416" s="25"/>
    </row>
    <row r="417" spans="1:12">
      <c r="A417" s="22"/>
      <c r="B417" s="22"/>
      <c r="D417" s="24"/>
      <c r="E417" s="25"/>
      <c r="F417" s="25"/>
      <c r="G417" s="25"/>
      <c r="H417" s="25"/>
      <c r="I417" s="25"/>
      <c r="J417" s="25"/>
      <c r="K417" s="25"/>
      <c r="L417" s="25"/>
    </row>
    <row r="418" spans="1:12">
      <c r="A418" s="22"/>
      <c r="B418" s="22"/>
      <c r="D418" s="24"/>
      <c r="E418" s="25"/>
      <c r="F418" s="25"/>
      <c r="G418" s="25"/>
      <c r="H418" s="25"/>
      <c r="I418" s="25"/>
      <c r="J418" s="25"/>
      <c r="K418" s="25"/>
      <c r="L418" s="25"/>
    </row>
    <row r="419" spans="1:12">
      <c r="A419" s="22"/>
      <c r="B419" s="22"/>
      <c r="D419" s="24"/>
      <c r="E419" s="25"/>
      <c r="F419" s="25"/>
      <c r="G419" s="25"/>
      <c r="H419" s="25"/>
      <c r="I419" s="25"/>
      <c r="J419" s="25"/>
      <c r="K419" s="25"/>
      <c r="L419" s="25"/>
    </row>
    <row r="420" spans="1:12">
      <c r="A420" s="22"/>
      <c r="B420" s="22"/>
      <c r="D420" s="24"/>
      <c r="E420" s="25"/>
      <c r="F420" s="25"/>
      <c r="G420" s="25"/>
      <c r="H420" s="25"/>
      <c r="I420" s="25"/>
      <c r="J420" s="25"/>
      <c r="K420" s="25"/>
      <c r="L420" s="25"/>
    </row>
    <row r="421" spans="1:12">
      <c r="A421" s="22"/>
      <c r="B421" s="22"/>
      <c r="D421" s="24"/>
      <c r="E421" s="25"/>
      <c r="F421" s="25"/>
      <c r="G421" s="25"/>
      <c r="H421" s="25"/>
      <c r="I421" s="25"/>
      <c r="J421" s="25"/>
      <c r="K421" s="25"/>
      <c r="L421" s="25"/>
    </row>
    <row r="422" spans="1:12">
      <c r="A422" s="22"/>
      <c r="B422" s="22"/>
      <c r="D422" s="24"/>
      <c r="E422" s="25"/>
      <c r="F422" s="25"/>
      <c r="G422" s="25"/>
      <c r="H422" s="25"/>
      <c r="I422" s="25"/>
      <c r="J422" s="25"/>
      <c r="K422" s="25"/>
      <c r="L422" s="25"/>
    </row>
    <row r="423" spans="1:12">
      <c r="A423" s="22"/>
      <c r="B423" s="22"/>
      <c r="D423" s="24"/>
      <c r="E423" s="25"/>
      <c r="F423" s="25"/>
      <c r="G423" s="25"/>
      <c r="H423" s="25"/>
      <c r="I423" s="25"/>
      <c r="J423" s="25"/>
      <c r="K423" s="25"/>
      <c r="L423" s="25"/>
    </row>
    <row r="424" spans="1:12">
      <c r="A424" s="22"/>
      <c r="B424" s="22"/>
      <c r="D424" s="24"/>
      <c r="E424" s="25"/>
      <c r="F424" s="25"/>
      <c r="G424" s="25"/>
      <c r="H424" s="25"/>
      <c r="I424" s="25"/>
      <c r="J424" s="25"/>
      <c r="K424" s="25"/>
      <c r="L424" s="25"/>
    </row>
    <row r="425" spans="1:12">
      <c r="A425" s="22"/>
      <c r="B425" s="22"/>
      <c r="D425" s="24"/>
      <c r="E425" s="25"/>
      <c r="F425" s="25"/>
      <c r="G425" s="25"/>
      <c r="H425" s="25"/>
      <c r="I425" s="25"/>
      <c r="J425" s="25"/>
      <c r="K425" s="25"/>
      <c r="L425" s="25"/>
    </row>
    <row r="426" spans="1:12">
      <c r="A426" s="22"/>
      <c r="B426" s="22"/>
      <c r="D426" s="24"/>
      <c r="E426" s="25"/>
      <c r="F426" s="25"/>
      <c r="G426" s="25"/>
      <c r="H426" s="25"/>
      <c r="I426" s="25"/>
      <c r="J426" s="25"/>
      <c r="K426" s="25"/>
      <c r="L426" s="25"/>
    </row>
    <row r="427" spans="1:12">
      <c r="A427" s="22"/>
      <c r="B427" s="22"/>
      <c r="D427" s="24"/>
      <c r="E427" s="25"/>
      <c r="F427" s="25"/>
      <c r="G427" s="25"/>
      <c r="H427" s="25"/>
      <c r="I427" s="25"/>
      <c r="J427" s="25"/>
      <c r="K427" s="25"/>
      <c r="L427" s="25"/>
    </row>
    <row r="428" spans="1:12">
      <c r="A428" s="22"/>
      <c r="B428" s="22"/>
      <c r="D428" s="24"/>
      <c r="E428" s="25"/>
      <c r="F428" s="25"/>
      <c r="G428" s="25"/>
      <c r="H428" s="25"/>
      <c r="I428" s="25"/>
      <c r="J428" s="25"/>
      <c r="K428" s="25"/>
      <c r="L428" s="25"/>
    </row>
    <row r="429" spans="1:12">
      <c r="A429" s="22"/>
      <c r="B429" s="22"/>
      <c r="D429" s="24"/>
      <c r="E429" s="25"/>
      <c r="F429" s="25"/>
      <c r="G429" s="25"/>
      <c r="H429" s="25"/>
      <c r="I429" s="25"/>
      <c r="J429" s="25"/>
      <c r="K429" s="25"/>
      <c r="L429" s="25"/>
    </row>
    <row r="430" spans="1:12">
      <c r="A430" s="22"/>
      <c r="B430" s="22"/>
      <c r="D430" s="24"/>
      <c r="E430" s="25"/>
      <c r="F430" s="25"/>
      <c r="G430" s="25"/>
      <c r="H430" s="25"/>
      <c r="I430" s="25"/>
      <c r="J430" s="25"/>
      <c r="K430" s="25"/>
      <c r="L430" s="25"/>
    </row>
    <row r="431" spans="1:12">
      <c r="A431" s="22"/>
      <c r="B431" s="22"/>
      <c r="D431" s="24"/>
      <c r="E431" s="25"/>
      <c r="F431" s="25"/>
      <c r="G431" s="25"/>
      <c r="H431" s="25"/>
      <c r="I431" s="25"/>
      <c r="J431" s="25"/>
      <c r="K431" s="25"/>
      <c r="L431" s="25"/>
    </row>
    <row r="432" spans="1:12">
      <c r="A432" s="22"/>
      <c r="B432" s="22"/>
      <c r="D432" s="24"/>
      <c r="E432" s="25"/>
      <c r="F432" s="25"/>
      <c r="G432" s="25"/>
      <c r="H432" s="25"/>
      <c r="I432" s="25"/>
      <c r="J432" s="25"/>
      <c r="K432" s="25"/>
      <c r="L432" s="25"/>
    </row>
    <row r="433" spans="1:12">
      <c r="A433" s="22"/>
      <c r="B433" s="22"/>
      <c r="D433" s="24"/>
      <c r="E433" s="25"/>
      <c r="F433" s="25"/>
      <c r="G433" s="25"/>
      <c r="H433" s="25"/>
      <c r="I433" s="25"/>
      <c r="J433" s="25"/>
      <c r="K433" s="25"/>
      <c r="L433" s="25"/>
    </row>
    <row r="434" spans="1:12">
      <c r="A434" s="22"/>
      <c r="B434" s="22"/>
      <c r="D434" s="24"/>
      <c r="E434" s="25"/>
      <c r="F434" s="25"/>
      <c r="G434" s="25"/>
      <c r="H434" s="25"/>
      <c r="I434" s="25"/>
      <c r="J434" s="25"/>
      <c r="K434" s="25"/>
      <c r="L434" s="25"/>
    </row>
    <row r="435" spans="1:12">
      <c r="A435" s="22"/>
      <c r="B435" s="22"/>
      <c r="D435" s="24"/>
      <c r="E435" s="25"/>
      <c r="F435" s="25"/>
      <c r="G435" s="25"/>
      <c r="H435" s="25"/>
      <c r="I435" s="25"/>
      <c r="J435" s="25"/>
      <c r="K435" s="25"/>
      <c r="L435" s="25"/>
    </row>
    <row r="436" spans="1:12">
      <c r="A436" s="22"/>
      <c r="B436" s="22"/>
      <c r="D436" s="24"/>
      <c r="E436" s="25"/>
      <c r="F436" s="25"/>
      <c r="G436" s="25"/>
      <c r="H436" s="25"/>
      <c r="I436" s="25"/>
      <c r="J436" s="25"/>
      <c r="K436" s="25"/>
      <c r="L436" s="25"/>
    </row>
    <row r="437" spans="1:12">
      <c r="A437" s="22"/>
      <c r="B437" s="22"/>
      <c r="D437" s="24"/>
      <c r="E437" s="25"/>
      <c r="F437" s="25"/>
      <c r="G437" s="25"/>
      <c r="H437" s="25"/>
      <c r="I437" s="25"/>
      <c r="J437" s="25"/>
      <c r="K437" s="25"/>
      <c r="L437" s="25"/>
    </row>
    <row r="438" spans="1:12">
      <c r="A438" s="22"/>
      <c r="B438" s="22"/>
      <c r="D438" s="24"/>
      <c r="E438" s="25"/>
      <c r="F438" s="25"/>
      <c r="G438" s="25"/>
      <c r="H438" s="25"/>
      <c r="I438" s="25"/>
      <c r="J438" s="25"/>
      <c r="K438" s="25"/>
      <c r="L438" s="25"/>
    </row>
    <row r="439" spans="1:12">
      <c r="A439" s="22"/>
      <c r="B439" s="22"/>
      <c r="D439" s="24"/>
      <c r="E439" s="25"/>
      <c r="F439" s="25"/>
      <c r="G439" s="25"/>
      <c r="H439" s="25"/>
      <c r="I439" s="25"/>
      <c r="J439" s="25"/>
      <c r="K439" s="25"/>
      <c r="L439" s="25"/>
    </row>
    <row r="440" spans="1:12">
      <c r="A440" s="22"/>
      <c r="B440" s="22"/>
      <c r="D440" s="24"/>
      <c r="E440" s="25"/>
      <c r="F440" s="25"/>
      <c r="G440" s="25"/>
      <c r="H440" s="25"/>
      <c r="I440" s="25"/>
      <c r="J440" s="25"/>
      <c r="K440" s="25"/>
      <c r="L440" s="25"/>
    </row>
    <row r="441" spans="1:12">
      <c r="A441" s="22"/>
      <c r="B441" s="22"/>
      <c r="D441" s="24"/>
      <c r="E441" s="25"/>
      <c r="F441" s="25"/>
      <c r="G441" s="25"/>
      <c r="H441" s="25"/>
      <c r="I441" s="25"/>
      <c r="J441" s="25"/>
      <c r="K441" s="25"/>
      <c r="L441" s="25"/>
    </row>
    <row r="442" spans="1:12">
      <c r="A442" s="22"/>
      <c r="B442" s="22"/>
      <c r="D442" s="24"/>
      <c r="E442" s="25"/>
      <c r="F442" s="25"/>
      <c r="G442" s="25"/>
      <c r="H442" s="25"/>
      <c r="I442" s="25"/>
      <c r="J442" s="25"/>
      <c r="K442" s="25"/>
      <c r="L442" s="25"/>
    </row>
    <row r="443" spans="1:12">
      <c r="A443" s="22"/>
      <c r="B443" s="22"/>
      <c r="D443" s="24"/>
      <c r="E443" s="25"/>
      <c r="F443" s="25"/>
      <c r="G443" s="25"/>
      <c r="H443" s="25"/>
      <c r="I443" s="25"/>
      <c r="J443" s="25"/>
      <c r="K443" s="25"/>
      <c r="L443" s="25"/>
    </row>
    <row r="444" spans="1:12">
      <c r="A444" s="22"/>
      <c r="B444" s="22"/>
      <c r="D444" s="24"/>
      <c r="E444" s="25"/>
      <c r="F444" s="25"/>
      <c r="G444" s="25"/>
      <c r="H444" s="25"/>
      <c r="I444" s="25"/>
      <c r="J444" s="25"/>
      <c r="K444" s="25"/>
      <c r="L444" s="25"/>
    </row>
    <row r="445" spans="1:12">
      <c r="A445" s="22"/>
      <c r="B445" s="22"/>
      <c r="D445" s="24"/>
      <c r="E445" s="25"/>
      <c r="F445" s="25"/>
      <c r="G445" s="25"/>
      <c r="H445" s="25"/>
      <c r="I445" s="25"/>
      <c r="J445" s="25"/>
      <c r="K445" s="25"/>
      <c r="L445" s="25"/>
    </row>
    <row r="446" spans="1:12">
      <c r="A446" s="22"/>
      <c r="B446" s="22"/>
      <c r="D446" s="24"/>
      <c r="E446" s="25"/>
      <c r="F446" s="25"/>
      <c r="G446" s="25"/>
      <c r="H446" s="25"/>
      <c r="I446" s="25"/>
      <c r="J446" s="25"/>
      <c r="K446" s="25"/>
      <c r="L446" s="25"/>
    </row>
    <row r="447" spans="1:12">
      <c r="A447" s="22"/>
      <c r="B447" s="22"/>
      <c r="D447" s="24"/>
      <c r="E447" s="25"/>
      <c r="F447" s="25"/>
      <c r="G447" s="25"/>
      <c r="H447" s="25"/>
      <c r="I447" s="25"/>
      <c r="J447" s="25"/>
      <c r="K447" s="25"/>
      <c r="L447" s="25"/>
    </row>
    <row r="448" spans="1:12">
      <c r="A448" s="22"/>
      <c r="B448" s="22"/>
      <c r="D448" s="24"/>
      <c r="E448" s="25"/>
      <c r="F448" s="25"/>
      <c r="G448" s="25"/>
      <c r="H448" s="25"/>
      <c r="I448" s="25"/>
      <c r="J448" s="25"/>
      <c r="K448" s="25"/>
      <c r="L448" s="25"/>
    </row>
    <row r="449" spans="1:12">
      <c r="A449" s="22"/>
      <c r="B449" s="22"/>
      <c r="D449" s="24"/>
      <c r="E449" s="25"/>
      <c r="F449" s="25"/>
      <c r="G449" s="25"/>
      <c r="H449" s="25"/>
      <c r="I449" s="25"/>
      <c r="J449" s="25"/>
      <c r="K449" s="25"/>
      <c r="L449" s="25"/>
    </row>
    <row r="450" spans="1:12">
      <c r="A450" s="22"/>
      <c r="B450" s="22"/>
      <c r="D450" s="24"/>
      <c r="E450" s="25"/>
      <c r="F450" s="25"/>
      <c r="G450" s="25"/>
      <c r="H450" s="25"/>
      <c r="I450" s="25"/>
      <c r="J450" s="25"/>
      <c r="K450" s="25"/>
      <c r="L450" s="25"/>
    </row>
    <row r="451" spans="1:12">
      <c r="A451" s="22"/>
      <c r="B451" s="22"/>
      <c r="D451" s="24"/>
      <c r="E451" s="25"/>
      <c r="F451" s="25"/>
      <c r="G451" s="25"/>
      <c r="H451" s="25"/>
      <c r="I451" s="25"/>
      <c r="J451" s="25"/>
      <c r="K451" s="25"/>
      <c r="L451" s="25"/>
    </row>
    <row r="452" spans="1:12">
      <c r="A452" s="22"/>
      <c r="B452" s="22"/>
      <c r="D452" s="24"/>
      <c r="E452" s="25"/>
      <c r="F452" s="25"/>
      <c r="G452" s="25"/>
      <c r="H452" s="25"/>
      <c r="I452" s="25"/>
      <c r="J452" s="25"/>
      <c r="K452" s="25"/>
      <c r="L452" s="25"/>
    </row>
    <row r="453" spans="1:12">
      <c r="A453" s="22"/>
      <c r="B453" s="22"/>
      <c r="D453" s="24"/>
      <c r="E453" s="25"/>
      <c r="F453" s="25"/>
      <c r="G453" s="25"/>
      <c r="H453" s="25"/>
      <c r="I453" s="25"/>
      <c r="J453" s="25"/>
      <c r="K453" s="25"/>
      <c r="L453" s="25"/>
    </row>
    <row r="454" spans="1:12">
      <c r="A454" s="22"/>
      <c r="B454" s="22"/>
      <c r="D454" s="24"/>
      <c r="E454" s="25"/>
      <c r="F454" s="25"/>
      <c r="G454" s="25"/>
      <c r="H454" s="25"/>
      <c r="I454" s="25"/>
      <c r="J454" s="25"/>
      <c r="K454" s="25"/>
      <c r="L454" s="25"/>
    </row>
    <row r="455" spans="1:12">
      <c r="A455" s="22"/>
      <c r="B455" s="22"/>
      <c r="D455" s="24"/>
      <c r="E455" s="25"/>
      <c r="F455" s="25"/>
      <c r="G455" s="25"/>
      <c r="H455" s="25"/>
      <c r="I455" s="25"/>
      <c r="J455" s="25"/>
      <c r="K455" s="25"/>
      <c r="L455" s="25"/>
    </row>
    <row r="456" spans="1:12">
      <c r="A456" s="22"/>
      <c r="B456" s="22"/>
      <c r="D456" s="24"/>
      <c r="E456" s="25"/>
      <c r="F456" s="25"/>
      <c r="G456" s="25"/>
      <c r="H456" s="25"/>
      <c r="I456" s="25"/>
      <c r="J456" s="25"/>
      <c r="K456" s="25"/>
      <c r="L456" s="25"/>
    </row>
    <row r="457" spans="1:12">
      <c r="A457" s="22"/>
      <c r="B457" s="22"/>
      <c r="D457" s="24"/>
      <c r="E457" s="25"/>
      <c r="F457" s="25"/>
      <c r="G457" s="25"/>
      <c r="H457" s="25"/>
      <c r="I457" s="25"/>
      <c r="J457" s="25"/>
      <c r="K457" s="25"/>
      <c r="L457" s="25"/>
    </row>
    <row r="458" spans="1:12">
      <c r="A458" s="22"/>
      <c r="B458" s="22"/>
      <c r="D458" s="24"/>
      <c r="E458" s="25"/>
      <c r="F458" s="25"/>
      <c r="G458" s="25"/>
      <c r="H458" s="25"/>
      <c r="I458" s="25"/>
      <c r="J458" s="25"/>
      <c r="K458" s="25"/>
      <c r="L458" s="25"/>
    </row>
    <row r="459" spans="1:12">
      <c r="A459" s="22"/>
      <c r="B459" s="22"/>
      <c r="D459" s="24"/>
      <c r="E459" s="25"/>
      <c r="F459" s="25"/>
      <c r="G459" s="25"/>
      <c r="H459" s="25"/>
      <c r="I459" s="25"/>
      <c r="J459" s="25"/>
      <c r="K459" s="25"/>
      <c r="L459" s="25"/>
    </row>
    <row r="460" spans="1:12">
      <c r="A460" s="22"/>
      <c r="B460" s="22"/>
      <c r="D460" s="24"/>
      <c r="E460" s="25"/>
      <c r="F460" s="25"/>
      <c r="G460" s="25"/>
      <c r="H460" s="25"/>
      <c r="I460" s="25"/>
      <c r="J460" s="25"/>
      <c r="K460" s="25"/>
      <c r="L460" s="25"/>
    </row>
    <row r="461" spans="1:12">
      <c r="A461" s="22"/>
      <c r="B461" s="22"/>
      <c r="D461" s="24"/>
      <c r="E461" s="25"/>
      <c r="F461" s="25"/>
      <c r="G461" s="25"/>
      <c r="H461" s="25"/>
      <c r="I461" s="25"/>
      <c r="J461" s="25"/>
      <c r="K461" s="25"/>
      <c r="L461" s="25"/>
    </row>
    <row r="462" spans="1:12">
      <c r="A462" s="22"/>
      <c r="B462" s="22"/>
      <c r="D462" s="24"/>
      <c r="E462" s="25"/>
      <c r="F462" s="25"/>
      <c r="G462" s="25"/>
      <c r="H462" s="25"/>
      <c r="I462" s="25"/>
      <c r="J462" s="25"/>
      <c r="K462" s="25"/>
      <c r="L462" s="25"/>
    </row>
    <row r="463" spans="1:12">
      <c r="A463" s="22"/>
      <c r="B463" s="22"/>
      <c r="D463" s="24"/>
      <c r="E463" s="25"/>
      <c r="F463" s="25"/>
      <c r="G463" s="25"/>
      <c r="H463" s="25"/>
      <c r="I463" s="25"/>
      <c r="J463" s="25"/>
      <c r="K463" s="25"/>
      <c r="L463" s="25"/>
    </row>
    <row r="464" spans="1:12">
      <c r="A464" s="22"/>
      <c r="B464" s="22"/>
      <c r="D464" s="24"/>
      <c r="E464" s="25"/>
      <c r="F464" s="25"/>
      <c r="G464" s="25"/>
      <c r="H464" s="25"/>
      <c r="I464" s="25"/>
      <c r="J464" s="25"/>
      <c r="K464" s="25"/>
      <c r="L464" s="25"/>
    </row>
    <row r="465" spans="1:12">
      <c r="A465" s="22"/>
      <c r="B465" s="22"/>
      <c r="D465" s="24"/>
      <c r="E465" s="25"/>
      <c r="F465" s="25"/>
      <c r="G465" s="25"/>
      <c r="H465" s="25"/>
      <c r="I465" s="25"/>
      <c r="J465" s="25"/>
      <c r="K465" s="25"/>
      <c r="L465" s="25"/>
    </row>
    <row r="466" spans="1:12">
      <c r="A466" s="22"/>
      <c r="B466" s="22"/>
      <c r="D466" s="24"/>
      <c r="E466" s="25"/>
      <c r="F466" s="25"/>
      <c r="G466" s="25"/>
      <c r="H466" s="25"/>
      <c r="I466" s="25"/>
      <c r="J466" s="25"/>
      <c r="K466" s="25"/>
      <c r="L466" s="25"/>
    </row>
    <row r="467" spans="1:12">
      <c r="A467" s="22"/>
      <c r="B467" s="22"/>
      <c r="D467" s="24"/>
      <c r="E467" s="25"/>
      <c r="F467" s="25"/>
      <c r="G467" s="25"/>
      <c r="H467" s="25"/>
      <c r="I467" s="25"/>
      <c r="J467" s="25"/>
      <c r="K467" s="25"/>
      <c r="L467" s="25"/>
    </row>
    <row r="468" spans="1:12">
      <c r="A468" s="22"/>
      <c r="B468" s="22"/>
      <c r="D468" s="24"/>
      <c r="E468" s="25"/>
      <c r="F468" s="25"/>
      <c r="G468" s="25"/>
      <c r="H468" s="25"/>
      <c r="I468" s="25"/>
      <c r="J468" s="25"/>
      <c r="K468" s="25"/>
      <c r="L468" s="25"/>
    </row>
    <row r="469" spans="1:12">
      <c r="A469" s="22"/>
      <c r="B469" s="22"/>
      <c r="D469" s="24"/>
      <c r="E469" s="25"/>
      <c r="F469" s="25"/>
      <c r="G469" s="25"/>
      <c r="H469" s="25"/>
      <c r="I469" s="25"/>
      <c r="J469" s="25"/>
      <c r="K469" s="25"/>
      <c r="L469" s="25"/>
    </row>
    <row r="470" spans="1:12">
      <c r="A470" s="22"/>
      <c r="B470" s="22"/>
      <c r="D470" s="24"/>
      <c r="E470" s="25"/>
      <c r="F470" s="25"/>
      <c r="G470" s="25"/>
      <c r="H470" s="25"/>
      <c r="I470" s="25"/>
      <c r="J470" s="25"/>
      <c r="K470" s="25"/>
      <c r="L470" s="25"/>
    </row>
    <row r="471" spans="1:12">
      <c r="A471" s="22"/>
      <c r="B471" s="22"/>
      <c r="D471" s="24"/>
      <c r="E471" s="25"/>
      <c r="F471" s="25"/>
      <c r="G471" s="25"/>
      <c r="H471" s="25"/>
      <c r="I471" s="25"/>
      <c r="J471" s="25"/>
      <c r="K471" s="25"/>
      <c r="L471" s="25"/>
    </row>
    <row r="472" spans="1:12">
      <c r="A472" s="22"/>
      <c r="B472" s="22"/>
      <c r="D472" s="24"/>
      <c r="E472" s="25"/>
      <c r="F472" s="25"/>
      <c r="G472" s="25"/>
      <c r="H472" s="25"/>
      <c r="I472" s="25"/>
      <c r="J472" s="25"/>
      <c r="K472" s="25"/>
      <c r="L472" s="25"/>
    </row>
    <row r="473" spans="1:12">
      <c r="A473" s="22"/>
      <c r="B473" s="22"/>
      <c r="D473" s="24"/>
      <c r="E473" s="21"/>
      <c r="F473" s="21"/>
      <c r="G473" s="21"/>
      <c r="H473" s="21"/>
      <c r="I473" s="21"/>
      <c r="J473" s="21"/>
      <c r="K473" s="21"/>
      <c r="L473" s="21"/>
    </row>
    <row r="474" spans="1:12">
      <c r="A474" s="22"/>
      <c r="B474" s="22"/>
      <c r="D474" s="24"/>
      <c r="E474" s="21"/>
      <c r="F474" s="21"/>
      <c r="G474" s="21"/>
      <c r="H474" s="21"/>
      <c r="I474" s="21"/>
      <c r="J474" s="21"/>
      <c r="K474" s="21"/>
      <c r="L474" s="21"/>
    </row>
    <row r="475" spans="1:12">
      <c r="A475" s="22"/>
      <c r="B475" s="22"/>
      <c r="D475" s="24"/>
      <c r="E475" s="21"/>
      <c r="F475" s="21"/>
      <c r="G475" s="21"/>
      <c r="H475" s="21"/>
      <c r="I475" s="21"/>
      <c r="J475" s="21"/>
      <c r="K475" s="21"/>
      <c r="L475" s="21"/>
    </row>
    <row r="476" spans="1:12">
      <c r="A476" s="22"/>
      <c r="B476" s="22"/>
      <c r="D476" s="24"/>
      <c r="E476" s="21"/>
      <c r="F476" s="21"/>
      <c r="G476" s="21"/>
      <c r="H476" s="21"/>
      <c r="I476" s="21"/>
      <c r="J476" s="21"/>
      <c r="K476" s="21"/>
      <c r="L476" s="21"/>
    </row>
    <row r="477" spans="1:12">
      <c r="A477" s="22"/>
      <c r="B477" s="22"/>
      <c r="D477" s="24"/>
      <c r="E477" s="21"/>
      <c r="F477" s="21"/>
      <c r="G477" s="21"/>
      <c r="H477" s="21"/>
      <c r="I477" s="21"/>
      <c r="J477" s="21"/>
      <c r="K477" s="21"/>
      <c r="L477" s="21"/>
    </row>
    <row r="478" spans="1:12">
      <c r="A478" s="22"/>
      <c r="B478" s="22"/>
      <c r="D478" s="24"/>
      <c r="E478" s="21"/>
      <c r="F478" s="21"/>
      <c r="G478" s="21"/>
      <c r="H478" s="21"/>
      <c r="I478" s="21"/>
      <c r="J478" s="21"/>
      <c r="K478" s="21"/>
      <c r="L478" s="21"/>
    </row>
    <row r="479" spans="1:12">
      <c r="A479" s="22"/>
      <c r="B479" s="22"/>
      <c r="D479" s="24"/>
      <c r="E479" s="21"/>
      <c r="F479" s="21"/>
      <c r="G479" s="21"/>
      <c r="H479" s="21"/>
      <c r="I479" s="21"/>
      <c r="J479" s="21"/>
      <c r="K479" s="21"/>
      <c r="L479" s="21"/>
    </row>
    <row r="480" spans="1:12">
      <c r="A480" s="22"/>
      <c r="B480" s="22"/>
      <c r="D480" s="24"/>
      <c r="E480" s="21"/>
      <c r="F480" s="21"/>
      <c r="G480" s="21"/>
      <c r="H480" s="21"/>
      <c r="I480" s="21"/>
      <c r="J480" s="21"/>
      <c r="K480" s="21"/>
      <c r="L480" s="21"/>
    </row>
    <row r="481" spans="1:12">
      <c r="A481" s="22"/>
      <c r="B481" s="22"/>
      <c r="D481" s="24"/>
      <c r="E481" s="21"/>
      <c r="F481" s="21"/>
      <c r="G481" s="21"/>
      <c r="H481" s="21"/>
      <c r="I481" s="21"/>
      <c r="J481" s="21"/>
      <c r="K481" s="21"/>
      <c r="L481" s="21"/>
    </row>
    <row r="482" spans="1:12">
      <c r="A482" s="22"/>
      <c r="B482" s="22"/>
      <c r="D482" s="24"/>
      <c r="E482" s="21"/>
      <c r="F482" s="21"/>
      <c r="G482" s="21"/>
      <c r="H482" s="21"/>
      <c r="I482" s="21"/>
      <c r="J482" s="21"/>
      <c r="K482" s="21"/>
      <c r="L482" s="21"/>
    </row>
    <row r="483" spans="1:12">
      <c r="A483" s="22"/>
      <c r="B483" s="22"/>
      <c r="D483" s="24"/>
      <c r="E483" s="21"/>
      <c r="F483" s="21"/>
      <c r="G483" s="21"/>
      <c r="H483" s="21"/>
      <c r="I483" s="21"/>
      <c r="J483" s="21"/>
      <c r="K483" s="21"/>
      <c r="L483" s="21"/>
    </row>
    <row r="484" spans="1:12">
      <c r="A484" s="22"/>
      <c r="B484" s="22"/>
      <c r="D484" s="24"/>
      <c r="E484" s="21"/>
      <c r="F484" s="21"/>
      <c r="G484" s="21"/>
      <c r="H484" s="21"/>
      <c r="I484" s="21"/>
      <c r="J484" s="21"/>
      <c r="K484" s="21"/>
      <c r="L484" s="21"/>
    </row>
    <row r="485" spans="1:12">
      <c r="A485" s="22"/>
      <c r="B485" s="22"/>
      <c r="D485" s="24"/>
      <c r="E485" s="21"/>
      <c r="F485" s="21"/>
      <c r="G485" s="21"/>
      <c r="H485" s="21"/>
      <c r="I485" s="21"/>
      <c r="J485" s="21"/>
      <c r="K485" s="21"/>
      <c r="L485" s="21"/>
    </row>
    <row r="486" spans="1:12">
      <c r="A486" s="22"/>
      <c r="B486" s="22"/>
      <c r="D486" s="24"/>
      <c r="E486" s="21"/>
      <c r="F486" s="21"/>
      <c r="G486" s="21"/>
      <c r="H486" s="21"/>
      <c r="I486" s="21"/>
      <c r="J486" s="21"/>
      <c r="K486" s="21"/>
      <c r="L486" s="21"/>
    </row>
    <row r="487" spans="1:12">
      <c r="A487" s="22"/>
      <c r="B487" s="22"/>
      <c r="D487" s="24"/>
      <c r="E487" s="21"/>
      <c r="F487" s="21"/>
      <c r="G487" s="21"/>
      <c r="H487" s="21"/>
      <c r="I487" s="21"/>
      <c r="J487" s="21"/>
      <c r="K487" s="21"/>
      <c r="L487" s="21"/>
    </row>
    <row r="488" spans="1:12">
      <c r="A488" s="22"/>
      <c r="B488" s="22"/>
      <c r="D488" s="24"/>
      <c r="E488" s="21"/>
      <c r="F488" s="21"/>
      <c r="G488" s="21"/>
      <c r="H488" s="21"/>
      <c r="I488" s="21"/>
      <c r="J488" s="21"/>
      <c r="K488" s="21"/>
      <c r="L488" s="21"/>
    </row>
    <row r="489" spans="1:12">
      <c r="A489" s="22"/>
      <c r="B489" s="22"/>
      <c r="D489" s="24"/>
      <c r="E489" s="21"/>
      <c r="F489" s="21"/>
      <c r="G489" s="21"/>
      <c r="H489" s="21"/>
      <c r="I489" s="21"/>
      <c r="J489" s="21"/>
      <c r="K489" s="21"/>
      <c r="L489" s="21"/>
    </row>
    <row r="490" spans="1:12">
      <c r="A490" s="22"/>
      <c r="B490" s="22"/>
      <c r="D490" s="24"/>
      <c r="E490" s="21"/>
      <c r="F490" s="21"/>
      <c r="G490" s="21"/>
      <c r="H490" s="21"/>
      <c r="I490" s="21"/>
      <c r="J490" s="21"/>
      <c r="K490" s="21"/>
      <c r="L490" s="21"/>
    </row>
    <row r="491" spans="1:12">
      <c r="A491" s="22"/>
      <c r="B491" s="22"/>
      <c r="D491" s="24"/>
      <c r="E491" s="21"/>
      <c r="F491" s="21"/>
      <c r="G491" s="21"/>
      <c r="H491" s="21"/>
      <c r="I491" s="21"/>
      <c r="J491" s="21"/>
      <c r="K491" s="21"/>
      <c r="L491" s="21"/>
    </row>
    <row r="492" spans="1:12">
      <c r="A492" s="22"/>
      <c r="B492" s="22"/>
      <c r="D492" s="24"/>
      <c r="E492" s="21"/>
      <c r="F492" s="21"/>
      <c r="G492" s="21"/>
      <c r="H492" s="21"/>
      <c r="I492" s="21"/>
      <c r="J492" s="21"/>
      <c r="K492" s="21"/>
      <c r="L492" s="21"/>
    </row>
    <row r="493" spans="1:12">
      <c r="A493" s="22"/>
      <c r="B493" s="22"/>
      <c r="D493" s="24"/>
      <c r="E493" s="21"/>
      <c r="F493" s="21"/>
      <c r="G493" s="21"/>
      <c r="H493" s="21"/>
      <c r="I493" s="21"/>
      <c r="J493" s="21"/>
      <c r="K493" s="21"/>
      <c r="L493" s="21"/>
    </row>
    <row r="494" spans="1:12">
      <c r="A494" s="22"/>
      <c r="B494" s="22"/>
      <c r="D494" s="24"/>
      <c r="E494" s="21"/>
      <c r="F494" s="21"/>
      <c r="G494" s="21"/>
      <c r="H494" s="21"/>
      <c r="I494" s="21"/>
      <c r="J494" s="21"/>
      <c r="K494" s="21"/>
      <c r="L494" s="21"/>
    </row>
    <row r="495" spans="1:12">
      <c r="A495" s="22"/>
      <c r="B495" s="22"/>
      <c r="D495" s="24"/>
      <c r="E495" s="21"/>
      <c r="F495" s="21"/>
      <c r="G495" s="21"/>
      <c r="H495" s="21"/>
      <c r="I495" s="21"/>
      <c r="J495" s="21"/>
      <c r="K495" s="21"/>
      <c r="L495" s="21"/>
    </row>
    <row r="496" spans="1:12">
      <c r="A496" s="22"/>
      <c r="B496" s="22"/>
      <c r="D496" s="24"/>
      <c r="E496" s="21"/>
      <c r="F496" s="21"/>
      <c r="G496" s="21"/>
      <c r="H496" s="21"/>
      <c r="I496" s="21"/>
      <c r="J496" s="21"/>
      <c r="K496" s="21"/>
      <c r="L496" s="21"/>
    </row>
    <row r="497" spans="1:12">
      <c r="A497" s="22"/>
      <c r="B497" s="22"/>
      <c r="D497" s="24"/>
      <c r="E497" s="21"/>
      <c r="F497" s="21"/>
      <c r="G497" s="21"/>
      <c r="H497" s="21"/>
      <c r="I497" s="21"/>
      <c r="J497" s="21"/>
      <c r="K497" s="21"/>
      <c r="L497" s="21"/>
    </row>
    <row r="498" spans="1:12">
      <c r="A498" s="22"/>
      <c r="B498" s="22"/>
      <c r="D498" s="24"/>
      <c r="E498" s="21"/>
      <c r="F498" s="21"/>
      <c r="G498" s="21"/>
      <c r="H498" s="21"/>
      <c r="I498" s="21"/>
      <c r="J498" s="21"/>
      <c r="K498" s="21"/>
      <c r="L498" s="21"/>
    </row>
    <row r="499" spans="1:12">
      <c r="A499" s="22"/>
      <c r="B499" s="22"/>
      <c r="D499" s="24"/>
      <c r="E499" s="21"/>
      <c r="F499" s="21"/>
      <c r="G499" s="21"/>
      <c r="H499" s="21"/>
      <c r="I499" s="21"/>
      <c r="J499" s="21"/>
      <c r="K499" s="21"/>
      <c r="L499" s="21"/>
    </row>
    <row r="500" spans="1:12">
      <c r="A500" s="22"/>
      <c r="B500" s="22"/>
      <c r="E500" s="21"/>
      <c r="F500" s="21"/>
      <c r="G500" s="21"/>
      <c r="H500" s="21"/>
      <c r="I500" s="21"/>
      <c r="J500" s="21"/>
      <c r="K500" s="21"/>
      <c r="L500" s="21"/>
    </row>
    <row r="501" spans="1:12">
      <c r="A501" s="22"/>
      <c r="B501" s="22"/>
    </row>
    <row r="502" spans="1:12">
      <c r="A502" s="22"/>
      <c r="B502" s="22"/>
    </row>
    <row r="503" spans="1:12">
      <c r="A503" s="22"/>
      <c r="B503" s="22"/>
    </row>
    <row r="504" spans="1:12">
      <c r="A504" s="22"/>
      <c r="B504" s="22"/>
    </row>
    <row r="505" spans="1:12">
      <c r="A505" s="22"/>
      <c r="B505" s="22"/>
    </row>
  </sheetData>
  <mergeCells count="25">
    <mergeCell ref="A176:C176"/>
    <mergeCell ref="A170:C170"/>
    <mergeCell ref="A159:C159"/>
    <mergeCell ref="A58:C58"/>
    <mergeCell ref="A69:C69"/>
    <mergeCell ref="A78:C78"/>
    <mergeCell ref="A92:C92"/>
    <mergeCell ref="A83:C83"/>
    <mergeCell ref="A63:C63"/>
    <mergeCell ref="A165:C165"/>
    <mergeCell ref="A128:C128"/>
    <mergeCell ref="L7:L8"/>
    <mergeCell ref="A36:C36"/>
    <mergeCell ref="L9:L10"/>
    <mergeCell ref="A7:D7"/>
    <mergeCell ref="A8:D8"/>
    <mergeCell ref="A9:D9"/>
    <mergeCell ref="A10:D10"/>
    <mergeCell ref="F12:H12"/>
    <mergeCell ref="I12:K12"/>
    <mergeCell ref="A50:C50"/>
    <mergeCell ref="A46:C46"/>
    <mergeCell ref="A30:C30"/>
    <mergeCell ref="A23:C23"/>
    <mergeCell ref="H189:L189"/>
  </mergeCells>
  <phoneticPr fontId="6" type="noConversion"/>
  <pageMargins left="0.25" right="0.25" top="0.75" bottom="0.75" header="0.3" footer="0.3"/>
  <pageSetup paperSize="9" scale="61" fitToHeight="0" orientation="landscape" r:id="rId1"/>
  <rowBreaks count="2" manualBreakCount="2">
    <brk id="37" max="7" man="1"/>
    <brk id="119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6"/>
  <sheetViews>
    <sheetView view="pageBreakPreview" zoomScaleNormal="100" zoomScaleSheetLayoutView="100" workbookViewId="0">
      <selection activeCell="K45" sqref="K45"/>
    </sheetView>
  </sheetViews>
  <sheetFormatPr defaultColWidth="9.109375" defaultRowHeight="14.4"/>
  <cols>
    <col min="1" max="1" width="6.88671875" style="2" customWidth="1"/>
    <col min="2" max="2" width="42" style="2" customWidth="1"/>
    <col min="3" max="3" width="17.88671875" style="2" customWidth="1"/>
    <col min="4" max="4" width="10.6640625" style="2" customWidth="1"/>
    <col min="5" max="5" width="11.88671875" style="2" customWidth="1"/>
    <col min="6" max="6" width="7.44140625" style="2" customWidth="1"/>
    <col min="7" max="7" width="12.5546875" style="2" customWidth="1"/>
    <col min="8" max="8" width="7.44140625" style="2" customWidth="1"/>
    <col min="9" max="9" width="12.88671875" style="2" customWidth="1"/>
    <col min="10" max="10" width="7.88671875" style="2" customWidth="1"/>
    <col min="11" max="11" width="12.6640625" style="2" customWidth="1"/>
    <col min="12" max="12" width="7.44140625" style="2" customWidth="1"/>
    <col min="13" max="13" width="13.33203125" style="2" customWidth="1"/>
    <col min="14" max="14" width="7.6640625" style="2" customWidth="1"/>
    <col min="15" max="15" width="13.44140625" style="2" customWidth="1"/>
    <col min="16" max="16" width="8.5546875" style="2" customWidth="1"/>
    <col min="17" max="17" width="9.6640625" style="2" bestFit="1" customWidth="1"/>
    <col min="18" max="16384" width="9.109375" style="2"/>
  </cols>
  <sheetData>
    <row r="1" spans="1:21">
      <c r="B1" s="2" t="str">
        <f>ORÇAMENTO!C1</f>
        <v>EMPRESA</v>
      </c>
    </row>
    <row r="2" spans="1:21">
      <c r="B2" s="2" t="str">
        <f>ORÇAMENTO!C2</f>
        <v>CNPJ</v>
      </c>
    </row>
    <row r="3" spans="1:21">
      <c r="B3" s="3"/>
    </row>
    <row r="5" spans="1:21" ht="15" thickBot="1"/>
    <row r="6" spans="1:21" ht="21.6" thickBot="1">
      <c r="A6" s="368"/>
      <c r="B6" s="369"/>
      <c r="C6" s="369"/>
      <c r="D6" s="370" t="str">
        <f>ORÇAMENTO!C6</f>
        <v>ANEXO X - PROPOSTA ORÇAMENTÁRIA</v>
      </c>
      <c r="E6" s="369"/>
      <c r="F6" s="369"/>
      <c r="G6" s="369"/>
      <c r="H6" s="369"/>
      <c r="I6" s="369"/>
      <c r="J6" s="369"/>
      <c r="K6" s="369"/>
      <c r="L6" s="369"/>
      <c r="M6" s="369"/>
      <c r="N6" s="369"/>
      <c r="O6" s="369"/>
      <c r="P6" s="371"/>
    </row>
    <row r="7" spans="1:21" ht="20.399999999999999" customHeight="1">
      <c r="A7" s="365" t="s">
        <v>9</v>
      </c>
      <c r="B7" s="366"/>
      <c r="C7" s="366"/>
      <c r="D7" s="366"/>
      <c r="E7" s="366"/>
      <c r="F7" s="366"/>
      <c r="G7" s="366"/>
      <c r="H7" s="366"/>
      <c r="I7" s="366"/>
      <c r="J7" s="366"/>
      <c r="K7" s="366"/>
      <c r="L7" s="366"/>
      <c r="M7" s="366"/>
      <c r="N7" s="366"/>
      <c r="O7" s="366"/>
      <c r="P7" s="367"/>
      <c r="Q7" s="35"/>
      <c r="R7" s="35"/>
      <c r="S7" s="35"/>
      <c r="T7" s="1"/>
      <c r="U7" s="1"/>
    </row>
    <row r="8" spans="1:21" ht="15.75" customHeight="1">
      <c r="A8" s="318" t="s">
        <v>60</v>
      </c>
      <c r="B8" s="319"/>
      <c r="C8" s="319"/>
      <c r="D8" s="319"/>
      <c r="E8" s="319"/>
      <c r="F8" s="319"/>
      <c r="G8" s="319"/>
      <c r="H8" s="319"/>
      <c r="I8" s="3"/>
      <c r="J8" s="3"/>
      <c r="K8" s="1"/>
      <c r="L8" s="1"/>
      <c r="M8" s="1"/>
      <c r="N8" s="1"/>
      <c r="O8" s="4"/>
      <c r="P8" s="97"/>
      <c r="Q8" s="35"/>
      <c r="R8" s="35"/>
      <c r="S8" s="35"/>
      <c r="T8" s="1"/>
      <c r="U8" s="1"/>
    </row>
    <row r="9" spans="1:21">
      <c r="A9" s="318" t="s">
        <v>61</v>
      </c>
      <c r="B9" s="319"/>
      <c r="C9" s="319"/>
      <c r="D9" s="319"/>
      <c r="E9" s="319"/>
      <c r="F9" s="319"/>
      <c r="G9" s="319"/>
      <c r="H9" s="319"/>
      <c r="I9" s="3"/>
      <c r="J9" s="3"/>
      <c r="K9" s="1"/>
      <c r="L9" s="1"/>
      <c r="M9" s="1"/>
      <c r="N9" s="1"/>
      <c r="O9" s="4"/>
      <c r="P9" s="98"/>
      <c r="Q9" s="36"/>
      <c r="R9" s="36"/>
      <c r="S9" s="36"/>
      <c r="T9" s="1"/>
      <c r="U9" s="1"/>
    </row>
    <row r="10" spans="1:21">
      <c r="A10" s="318" t="s">
        <v>62</v>
      </c>
      <c r="B10" s="319"/>
      <c r="C10" s="319"/>
      <c r="D10" s="319"/>
      <c r="E10" s="319"/>
      <c r="F10" s="319"/>
      <c r="G10" s="319"/>
      <c r="H10" s="319"/>
      <c r="I10" s="3"/>
      <c r="J10" s="3"/>
      <c r="K10" s="1"/>
      <c r="L10" s="1"/>
      <c r="M10" s="1"/>
      <c r="N10" s="1"/>
      <c r="O10" s="4"/>
      <c r="P10" s="98"/>
      <c r="Q10" s="36"/>
      <c r="R10" s="36"/>
      <c r="S10" s="36"/>
      <c r="T10" s="1"/>
      <c r="U10" s="1"/>
    </row>
    <row r="11" spans="1:21" ht="7.65" customHeight="1" thickBot="1">
      <c r="A11" s="99"/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1"/>
      <c r="Q11" s="36"/>
      <c r="R11" s="36"/>
      <c r="S11" s="36"/>
      <c r="T11" s="1"/>
      <c r="U11" s="1"/>
    </row>
    <row r="12" spans="1:21" s="5" customFormat="1">
      <c r="A12" s="322" t="s">
        <v>10</v>
      </c>
      <c r="B12" s="312" t="s">
        <v>11</v>
      </c>
      <c r="C12" s="312" t="s">
        <v>8</v>
      </c>
      <c r="D12" s="312" t="s">
        <v>12</v>
      </c>
      <c r="E12" s="314" t="s">
        <v>13</v>
      </c>
      <c r="F12" s="315"/>
      <c r="G12" s="314" t="s">
        <v>14</v>
      </c>
      <c r="H12" s="315"/>
      <c r="I12" s="314" t="s">
        <v>15</v>
      </c>
      <c r="J12" s="320"/>
      <c r="K12" s="314" t="s">
        <v>16</v>
      </c>
      <c r="L12" s="320"/>
      <c r="M12" s="314" t="s">
        <v>17</v>
      </c>
      <c r="N12" s="320"/>
      <c r="O12" s="314" t="s">
        <v>18</v>
      </c>
      <c r="P12" s="320"/>
      <c r="Q12" s="95"/>
      <c r="R12" s="95"/>
      <c r="S12" s="95"/>
      <c r="T12" s="95"/>
      <c r="U12" s="95"/>
    </row>
    <row r="13" spans="1:21" s="5" customFormat="1" ht="15" thickBot="1">
      <c r="A13" s="323"/>
      <c r="B13" s="313"/>
      <c r="C13" s="313"/>
      <c r="D13" s="313"/>
      <c r="E13" s="316"/>
      <c r="F13" s="317"/>
      <c r="G13" s="316"/>
      <c r="H13" s="317"/>
      <c r="I13" s="316"/>
      <c r="J13" s="321"/>
      <c r="K13" s="316"/>
      <c r="L13" s="321"/>
      <c r="M13" s="316"/>
      <c r="N13" s="321"/>
      <c r="O13" s="316"/>
      <c r="P13" s="321"/>
      <c r="Q13" s="95"/>
      <c r="R13" s="95"/>
      <c r="S13" s="95"/>
      <c r="T13" s="95"/>
      <c r="U13" s="95"/>
    </row>
    <row r="14" spans="1:21" s="6" customFormat="1" ht="12.75" customHeight="1" thickBot="1">
      <c r="A14" s="28"/>
      <c r="B14" s="12"/>
      <c r="C14" s="102" t="s">
        <v>4</v>
      </c>
      <c r="D14" s="102" t="s">
        <v>5</v>
      </c>
      <c r="E14" s="102" t="s">
        <v>4</v>
      </c>
      <c r="F14" s="102" t="s">
        <v>5</v>
      </c>
      <c r="G14" s="102" t="s">
        <v>4</v>
      </c>
      <c r="H14" s="102" t="s">
        <v>5</v>
      </c>
      <c r="I14" s="102" t="s">
        <v>4</v>
      </c>
      <c r="J14" s="102" t="s">
        <v>5</v>
      </c>
      <c r="K14" s="102" t="s">
        <v>4</v>
      </c>
      <c r="L14" s="102" t="s">
        <v>5</v>
      </c>
      <c r="M14" s="102" t="s">
        <v>4</v>
      </c>
      <c r="N14" s="102" t="s">
        <v>5</v>
      </c>
      <c r="O14" s="102" t="s">
        <v>4</v>
      </c>
      <c r="P14" s="103" t="s">
        <v>5</v>
      </c>
      <c r="Q14" s="96"/>
      <c r="R14" s="96"/>
      <c r="S14" s="96"/>
      <c r="T14" s="96"/>
      <c r="U14" s="96"/>
    </row>
    <row r="15" spans="1:21">
      <c r="A15" s="108">
        <v>1</v>
      </c>
      <c r="B15" s="8" t="str">
        <f>ORÇAMENTO!C15</f>
        <v>SERVIÇOS PRELIMINARES E TÉCNICOS</v>
      </c>
      <c r="C15" s="9">
        <f>ORÇAMENTO!L23</f>
        <v>0</v>
      </c>
      <c r="D15" s="10" t="e">
        <f t="shared" ref="D15:D27" si="0">(C15/$C$31)*100</f>
        <v>#DIV/0!</v>
      </c>
      <c r="E15" s="111">
        <f>C15</f>
        <v>0</v>
      </c>
      <c r="F15" s="111">
        <v>100</v>
      </c>
      <c r="G15" s="112"/>
      <c r="H15" s="112"/>
      <c r="I15" s="113"/>
      <c r="J15" s="113"/>
      <c r="K15" s="113"/>
      <c r="L15" s="113"/>
      <c r="M15" s="113"/>
      <c r="N15" s="113"/>
      <c r="O15" s="113"/>
      <c r="P15" s="113"/>
    </row>
    <row r="16" spans="1:21">
      <c r="A16" s="108">
        <v>2</v>
      </c>
      <c r="B16" s="8" t="s">
        <v>35</v>
      </c>
      <c r="C16" s="9">
        <f>ORÇAMENTO!L30</f>
        <v>0</v>
      </c>
      <c r="D16" s="7" t="e">
        <f t="shared" si="0"/>
        <v>#DIV/0!</v>
      </c>
      <c r="E16" s="111">
        <f>C16</f>
        <v>0</v>
      </c>
      <c r="F16" s="111">
        <v>100</v>
      </c>
      <c r="G16" s="113"/>
      <c r="H16" s="113"/>
      <c r="I16" s="113"/>
      <c r="J16" s="113"/>
      <c r="K16" s="113"/>
      <c r="L16" s="113"/>
      <c r="M16" s="113"/>
      <c r="N16" s="113"/>
      <c r="O16" s="113"/>
      <c r="P16" s="113"/>
    </row>
    <row r="17" spans="1:17">
      <c r="A17" s="108">
        <v>3</v>
      </c>
      <c r="B17" s="8" t="s">
        <v>354</v>
      </c>
      <c r="C17" s="9">
        <f>ORÇAMENTO!L36</f>
        <v>0</v>
      </c>
      <c r="D17" s="7" t="e">
        <f t="shared" si="0"/>
        <v>#DIV/0!</v>
      </c>
      <c r="E17" s="111">
        <f>C17*0.5</f>
        <v>0</v>
      </c>
      <c r="F17" s="111">
        <v>50</v>
      </c>
      <c r="G17" s="111">
        <f>C17*0.5</f>
        <v>0</v>
      </c>
      <c r="H17" s="111">
        <v>50</v>
      </c>
      <c r="I17" s="113"/>
      <c r="J17" s="113"/>
      <c r="K17" s="113"/>
      <c r="L17" s="113"/>
      <c r="M17" s="113"/>
      <c r="N17" s="113"/>
      <c r="O17" s="113"/>
      <c r="P17" s="113"/>
    </row>
    <row r="18" spans="1:17" s="31" customFormat="1">
      <c r="A18" s="108">
        <v>4</v>
      </c>
      <c r="B18" s="29" t="s">
        <v>355</v>
      </c>
      <c r="C18" s="30">
        <f>ORÇAMENTO!L46</f>
        <v>0</v>
      </c>
      <c r="D18" s="27" t="e">
        <f t="shared" si="0"/>
        <v>#DIV/0!</v>
      </c>
      <c r="E18" s="113"/>
      <c r="F18" s="113"/>
      <c r="G18" s="111">
        <f>C18*0.5</f>
        <v>0</v>
      </c>
      <c r="H18" s="111">
        <v>50</v>
      </c>
      <c r="I18" s="111">
        <f>C18*0.5</f>
        <v>0</v>
      </c>
      <c r="J18" s="111">
        <v>50</v>
      </c>
      <c r="K18" s="113"/>
      <c r="L18" s="113"/>
      <c r="M18" s="113"/>
      <c r="N18" s="113"/>
      <c r="O18" s="113"/>
      <c r="P18" s="113"/>
    </row>
    <row r="19" spans="1:17" s="31" customFormat="1">
      <c r="A19" s="108">
        <v>5</v>
      </c>
      <c r="B19" s="29" t="s">
        <v>356</v>
      </c>
      <c r="C19" s="30">
        <f>ORÇAMENTO!L50</f>
        <v>0</v>
      </c>
      <c r="D19" s="26" t="e">
        <f t="shared" si="0"/>
        <v>#DIV/0!</v>
      </c>
      <c r="E19" s="111">
        <f>C19*0.5</f>
        <v>0</v>
      </c>
      <c r="F19" s="111">
        <v>50</v>
      </c>
      <c r="G19" s="113"/>
      <c r="H19" s="113"/>
      <c r="I19" s="111">
        <f>C19*0.5</f>
        <v>0</v>
      </c>
      <c r="J19" s="111">
        <v>50</v>
      </c>
      <c r="K19" s="113"/>
      <c r="L19" s="113"/>
      <c r="M19" s="113"/>
      <c r="N19" s="113"/>
      <c r="O19" s="113"/>
      <c r="P19" s="113"/>
    </row>
    <row r="20" spans="1:17">
      <c r="A20" s="108">
        <v>6</v>
      </c>
      <c r="B20" s="8" t="str">
        <f>ORÇAMENTO!C52</f>
        <v>FECHAMENTOS</v>
      </c>
      <c r="C20" s="9">
        <f>ORÇAMENTO!L58</f>
        <v>0</v>
      </c>
      <c r="D20" s="10" t="e">
        <f t="shared" si="0"/>
        <v>#DIV/0!</v>
      </c>
      <c r="E20" s="113"/>
      <c r="F20" s="113"/>
      <c r="G20" s="113"/>
      <c r="H20" s="113"/>
      <c r="I20" s="111">
        <f>C20*0.5</f>
        <v>0</v>
      </c>
      <c r="J20" s="111">
        <v>50</v>
      </c>
      <c r="K20" s="111">
        <f>C20*0.5</f>
        <v>0</v>
      </c>
      <c r="L20" s="111">
        <v>50</v>
      </c>
      <c r="M20" s="113"/>
      <c r="N20" s="113"/>
      <c r="O20" s="113"/>
      <c r="P20" s="113"/>
    </row>
    <row r="21" spans="1:17" s="31" customFormat="1">
      <c r="A21" s="108">
        <v>7</v>
      </c>
      <c r="B21" s="29" t="str">
        <f>ORÇAMENTO!C60</f>
        <v>ESQUADRIAS</v>
      </c>
      <c r="C21" s="30">
        <f>ORÇAMENTO!L63</f>
        <v>0</v>
      </c>
      <c r="D21" s="26" t="e">
        <f t="shared" si="0"/>
        <v>#DIV/0!</v>
      </c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1">
        <f>C21</f>
        <v>0</v>
      </c>
      <c r="P21" s="111">
        <v>100</v>
      </c>
    </row>
    <row r="22" spans="1:17">
      <c r="A22" s="108">
        <v>8</v>
      </c>
      <c r="B22" s="8" t="str">
        <f>ORÇAMENTO!C65</f>
        <v>COBERTURAS</v>
      </c>
      <c r="C22" s="9">
        <f>ORÇAMENTO!L69</f>
        <v>0</v>
      </c>
      <c r="D22" s="10" t="e">
        <f t="shared" si="0"/>
        <v>#DIV/0!</v>
      </c>
      <c r="E22" s="113"/>
      <c r="F22" s="113"/>
      <c r="G22" s="113"/>
      <c r="H22" s="113"/>
      <c r="I22" s="111">
        <f>C22</f>
        <v>0</v>
      </c>
      <c r="J22" s="111">
        <v>100</v>
      </c>
      <c r="K22" s="113"/>
      <c r="L22" s="113"/>
      <c r="M22" s="113"/>
      <c r="N22" s="113"/>
      <c r="O22" s="113"/>
      <c r="P22" s="113"/>
    </row>
    <row r="23" spans="1:17">
      <c r="A23" s="108">
        <v>9</v>
      </c>
      <c r="B23" s="8" t="str">
        <f>ORÇAMENTO!C71</f>
        <v>REVESTIMENTOS</v>
      </c>
      <c r="C23" s="9">
        <f>ORÇAMENTO!L78</f>
        <v>0</v>
      </c>
      <c r="D23" s="7" t="e">
        <f t="shared" si="0"/>
        <v>#DIV/0!</v>
      </c>
      <c r="E23" s="113"/>
      <c r="F23" s="113"/>
      <c r="G23" s="113"/>
      <c r="H23" s="113"/>
      <c r="I23" s="113"/>
      <c r="J23" s="113"/>
      <c r="K23" s="111">
        <f>C23*0.5</f>
        <v>0</v>
      </c>
      <c r="L23" s="111">
        <v>50</v>
      </c>
      <c r="M23" s="111">
        <f>C23*0.5</f>
        <v>0</v>
      </c>
      <c r="N23" s="111">
        <v>50</v>
      </c>
      <c r="O23" s="113"/>
      <c r="P23" s="113"/>
    </row>
    <row r="24" spans="1:17">
      <c r="A24" s="108">
        <v>10</v>
      </c>
      <c r="B24" s="8" t="str">
        <f>ORÇAMENTO!C80</f>
        <v>PINTURAS</v>
      </c>
      <c r="C24" s="9">
        <f>ORÇAMENTO!L83</f>
        <v>0</v>
      </c>
      <c r="D24" s="10" t="e">
        <f t="shared" si="0"/>
        <v>#DIV/0!</v>
      </c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1">
        <f>C24</f>
        <v>0</v>
      </c>
      <c r="P24" s="111">
        <v>100</v>
      </c>
    </row>
    <row r="25" spans="1:17">
      <c r="A25" s="108">
        <v>11</v>
      </c>
      <c r="B25" s="8" t="str">
        <f>ORÇAMENTO!C85</f>
        <v>PISOS E PAVIMENTAÇÕES</v>
      </c>
      <c r="C25" s="9">
        <f>ORÇAMENTO!L92</f>
        <v>0</v>
      </c>
      <c r="D25" s="7" t="e">
        <f t="shared" si="0"/>
        <v>#DIV/0!</v>
      </c>
      <c r="E25" s="113"/>
      <c r="F25" s="113"/>
      <c r="G25" s="113"/>
      <c r="H25" s="113"/>
      <c r="I25" s="111">
        <f>C25*0.5</f>
        <v>0</v>
      </c>
      <c r="J25" s="111">
        <v>50</v>
      </c>
      <c r="K25" s="111">
        <f>C25*0.3</f>
        <v>0</v>
      </c>
      <c r="L25" s="111">
        <v>30</v>
      </c>
      <c r="M25" s="111">
        <f>C25*0.2</f>
        <v>0</v>
      </c>
      <c r="N25" s="111">
        <v>20</v>
      </c>
      <c r="O25" s="113"/>
      <c r="P25" s="113"/>
      <c r="Q25" s="143"/>
    </row>
    <row r="26" spans="1:17">
      <c r="A26" s="108">
        <v>12</v>
      </c>
      <c r="B26" s="8" t="str">
        <f>ORÇAMENTO!C94</f>
        <v>INSTALAÇÕES HIDROSSANITÁRIAS</v>
      </c>
      <c r="C26" s="9">
        <f>ORÇAMENTO!L128</f>
        <v>0</v>
      </c>
      <c r="D26" s="10" t="e">
        <f t="shared" si="0"/>
        <v>#DIV/0!</v>
      </c>
      <c r="E26" s="113"/>
      <c r="F26" s="113"/>
      <c r="G26" s="111">
        <f>C26*0.5</f>
        <v>0</v>
      </c>
      <c r="H26" s="111">
        <v>50</v>
      </c>
      <c r="I26" s="115">
        <f>C26*0.5</f>
        <v>0</v>
      </c>
      <c r="J26" s="115">
        <v>50</v>
      </c>
      <c r="K26" s="113"/>
      <c r="L26" s="113"/>
      <c r="M26" s="113"/>
      <c r="N26" s="113"/>
      <c r="O26" s="114"/>
      <c r="P26" s="114"/>
    </row>
    <row r="27" spans="1:17">
      <c r="A27" s="108">
        <v>13</v>
      </c>
      <c r="B27" s="8" t="str">
        <f>ORÇAMENTO!C130</f>
        <v>INSTALAÇÕES ELÉTRICAS</v>
      </c>
      <c r="C27" s="9">
        <f>ORÇAMENTO!L159</f>
        <v>0</v>
      </c>
      <c r="D27" s="10" t="e">
        <f t="shared" si="0"/>
        <v>#DIV/0!</v>
      </c>
      <c r="E27" s="113"/>
      <c r="F27" s="113"/>
      <c r="G27" s="113"/>
      <c r="H27" s="113"/>
      <c r="I27" s="114"/>
      <c r="J27" s="114"/>
      <c r="K27" s="111">
        <f>C27</f>
        <v>0</v>
      </c>
      <c r="L27" s="111">
        <v>100</v>
      </c>
      <c r="M27" s="113"/>
      <c r="N27" s="113"/>
      <c r="O27" s="114"/>
      <c r="P27" s="114"/>
    </row>
    <row r="28" spans="1:17">
      <c r="A28" s="108">
        <v>14</v>
      </c>
      <c r="B28" s="8" t="s">
        <v>358</v>
      </c>
      <c r="C28" s="9">
        <f>ORÇAMENTO!L165</f>
        <v>0</v>
      </c>
      <c r="D28" s="7" t="e">
        <f>(C28/C31)*100</f>
        <v>#DIV/0!</v>
      </c>
      <c r="E28" s="113"/>
      <c r="F28" s="113"/>
      <c r="G28" s="113"/>
      <c r="H28" s="113"/>
      <c r="I28" s="114"/>
      <c r="J28" s="114"/>
      <c r="K28" s="113"/>
      <c r="L28" s="113"/>
      <c r="M28" s="113"/>
      <c r="N28" s="113"/>
      <c r="O28" s="115">
        <f>C28</f>
        <v>0</v>
      </c>
      <c r="P28" s="115">
        <v>100</v>
      </c>
    </row>
    <row r="29" spans="1:17" s="31" customFormat="1">
      <c r="A29" s="108">
        <v>15</v>
      </c>
      <c r="B29" s="29" t="s">
        <v>209</v>
      </c>
      <c r="C29" s="30">
        <f>ORÇAMENTO!L170</f>
        <v>0</v>
      </c>
      <c r="D29" s="26" t="e">
        <f>(C29/$C$31)*100</f>
        <v>#DIV/0!</v>
      </c>
      <c r="E29" s="113"/>
      <c r="F29" s="113"/>
      <c r="G29" s="113"/>
      <c r="H29" s="113"/>
      <c r="I29" s="114"/>
      <c r="J29" s="114"/>
      <c r="K29" s="113"/>
      <c r="L29" s="113"/>
      <c r="M29" s="113"/>
      <c r="N29" s="113"/>
      <c r="O29" s="115">
        <f>C29</f>
        <v>0</v>
      </c>
      <c r="P29" s="115">
        <v>100</v>
      </c>
    </row>
    <row r="30" spans="1:17" s="31" customFormat="1" ht="15" thickBot="1">
      <c r="A30" s="108">
        <v>16</v>
      </c>
      <c r="B30" s="32" t="s">
        <v>21</v>
      </c>
      <c r="C30" s="33">
        <f>ORÇAMENTO!L176</f>
        <v>0</v>
      </c>
      <c r="D30" s="27" t="e">
        <f>(C30/$C$31)*100</f>
        <v>#DIV/0!</v>
      </c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1">
        <f>C30</f>
        <v>0</v>
      </c>
      <c r="P30" s="111">
        <v>100</v>
      </c>
    </row>
    <row r="31" spans="1:17" s="11" customFormat="1">
      <c r="A31" s="324" t="s">
        <v>3</v>
      </c>
      <c r="B31" s="325"/>
      <c r="C31" s="104">
        <f>SUM(C15:C30)</f>
        <v>0</v>
      </c>
      <c r="D31" s="105" t="e">
        <f>SUM(D15:D30)</f>
        <v>#DIV/0!</v>
      </c>
      <c r="E31" s="106">
        <f>SUM(E15:E30)</f>
        <v>0</v>
      </c>
      <c r="F31" s="107" t="e">
        <f>E31/$C$31</f>
        <v>#DIV/0!</v>
      </c>
      <c r="G31" s="106">
        <f>SUM(G15:G30)</f>
        <v>0</v>
      </c>
      <c r="H31" s="107" t="e">
        <f>G31/$C$31</f>
        <v>#DIV/0!</v>
      </c>
      <c r="I31" s="106">
        <f>SUM(I15:I30)</f>
        <v>0</v>
      </c>
      <c r="J31" s="107" t="e">
        <f>I31/$C$31</f>
        <v>#DIV/0!</v>
      </c>
      <c r="K31" s="106">
        <f>SUM(K15:K30)</f>
        <v>0</v>
      </c>
      <c r="L31" s="107" t="e">
        <f>K31/$C$31</f>
        <v>#DIV/0!</v>
      </c>
      <c r="M31" s="106">
        <f>SUM(M15:M30)</f>
        <v>0</v>
      </c>
      <c r="N31" s="107" t="e">
        <f>M31/$C$31</f>
        <v>#DIV/0!</v>
      </c>
      <c r="O31" s="106">
        <f>SUM(O15:O30)</f>
        <v>0</v>
      </c>
      <c r="P31" s="107" t="e">
        <f>O31/$C$31</f>
        <v>#DIV/0!</v>
      </c>
    </row>
    <row r="32" spans="1:17" s="11" customFormat="1" ht="15" thickBot="1">
      <c r="A32" s="326" t="s">
        <v>19</v>
      </c>
      <c r="B32" s="327"/>
      <c r="C32" s="327"/>
      <c r="D32" s="328"/>
      <c r="E32" s="109">
        <f>E31</f>
        <v>0</v>
      </c>
      <c r="F32" s="110" t="e">
        <f>F31</f>
        <v>#DIV/0!</v>
      </c>
      <c r="G32" s="109">
        <f t="shared" ref="G32:P32" si="1">E32+G31</f>
        <v>0</v>
      </c>
      <c r="H32" s="110" t="e">
        <f t="shared" si="1"/>
        <v>#DIV/0!</v>
      </c>
      <c r="I32" s="109">
        <f t="shared" si="1"/>
        <v>0</v>
      </c>
      <c r="J32" s="110" t="e">
        <f t="shared" si="1"/>
        <v>#DIV/0!</v>
      </c>
      <c r="K32" s="109">
        <f>I32+K31</f>
        <v>0</v>
      </c>
      <c r="L32" s="110" t="e">
        <f>J32+L31</f>
        <v>#DIV/0!</v>
      </c>
      <c r="M32" s="109">
        <f>K32+M31</f>
        <v>0</v>
      </c>
      <c r="N32" s="110" t="e">
        <f>L32+N31</f>
        <v>#DIV/0!</v>
      </c>
      <c r="O32" s="109">
        <f>M32+O31</f>
        <v>0</v>
      </c>
      <c r="P32" s="110" t="e">
        <f t="shared" si="1"/>
        <v>#DIV/0!</v>
      </c>
    </row>
    <row r="33" spans="2:16">
      <c r="B33" s="2" t="str">
        <f>ORÇAMENTO!E186</f>
        <v>LOCAL/DATA</v>
      </c>
      <c r="M33" s="362"/>
      <c r="N33" s="362"/>
      <c r="O33" s="362"/>
    </row>
    <row r="34" spans="2:16">
      <c r="C34" s="2" t="str">
        <f>ORÇAMENTO!C188</f>
        <v>_________________________________________________________</v>
      </c>
      <c r="M34" s="363"/>
      <c r="N34" s="363"/>
      <c r="O34" s="363"/>
      <c r="P34" s="93"/>
    </row>
    <row r="35" spans="2:16">
      <c r="C35" s="2" t="str">
        <f>ORÇAMENTO!C189</f>
        <v>RESPONSÁVEL PELA EMPRESA</v>
      </c>
      <c r="G35" s="34"/>
      <c r="M35" s="364"/>
      <c r="N35" s="364"/>
      <c r="O35" s="364"/>
      <c r="P35" s="94"/>
    </row>
    <row r="36" spans="2:16">
      <c r="C36" s="2" t="str">
        <f>ORÇAMENTO!C190</f>
        <v>CNPJ</v>
      </c>
    </row>
  </sheetData>
  <mergeCells count="16">
    <mergeCell ref="A31:B31"/>
    <mergeCell ref="A32:D32"/>
    <mergeCell ref="A7:P7"/>
    <mergeCell ref="C12:C13"/>
    <mergeCell ref="D12:D13"/>
    <mergeCell ref="E12:F13"/>
    <mergeCell ref="G12:H13"/>
    <mergeCell ref="A8:H8"/>
    <mergeCell ref="A9:H9"/>
    <mergeCell ref="A10:H10"/>
    <mergeCell ref="I12:J13"/>
    <mergeCell ref="K12:L13"/>
    <mergeCell ref="M12:N13"/>
    <mergeCell ref="O12:P13"/>
    <mergeCell ref="A12:A13"/>
    <mergeCell ref="B12:B13"/>
  </mergeCells>
  <pageMargins left="0.25" right="0.25" top="0.75" bottom="0.75" header="0.3" footer="0.3"/>
  <pageSetup paperSize="9" scale="71" orientation="landscape" r:id="rId1"/>
  <ignoredErrors>
    <ignoredError sqref="F3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57"/>
  <sheetViews>
    <sheetView view="pageBreakPreview" topLeftCell="B3" zoomScale="80" zoomScaleNormal="100" zoomScaleSheetLayoutView="80" workbookViewId="0">
      <selection activeCell="B51" sqref="B51:D51"/>
    </sheetView>
  </sheetViews>
  <sheetFormatPr defaultRowHeight="14.4"/>
  <cols>
    <col min="1" max="1" width="0" hidden="1" customWidth="1"/>
    <col min="2" max="2" width="12.44140625" customWidth="1"/>
    <col min="3" max="3" width="53.88671875" customWidth="1"/>
    <col min="4" max="4" width="13.109375" customWidth="1"/>
  </cols>
  <sheetData>
    <row r="1" spans="1:4" hidden="1">
      <c r="A1" s="233"/>
      <c r="B1" s="234"/>
      <c r="C1" s="234"/>
      <c r="D1" s="234"/>
    </row>
    <row r="2" spans="1:4" hidden="1">
      <c r="A2" s="235"/>
      <c r="B2" s="236"/>
      <c r="C2" s="236"/>
      <c r="D2" s="236"/>
    </row>
    <row r="3" spans="1:4">
      <c r="A3" s="235"/>
      <c r="B3" s="350"/>
      <c r="C3" s="351"/>
      <c r="D3" s="352"/>
    </row>
    <row r="4" spans="1:4">
      <c r="A4" s="235"/>
      <c r="B4" s="353"/>
      <c r="C4" s="237" t="str">
        <f>ORÇAMENTO!C1</f>
        <v>EMPRESA</v>
      </c>
      <c r="D4" s="354"/>
    </row>
    <row r="5" spans="1:4">
      <c r="A5" s="235"/>
      <c r="B5" s="353"/>
      <c r="C5" s="237" t="str">
        <f>ORÇAMENTO!C2</f>
        <v>CNPJ</v>
      </c>
      <c r="D5" s="354"/>
    </row>
    <row r="6" spans="1:4" ht="15" thickBot="1">
      <c r="A6" s="235"/>
      <c r="B6" s="355"/>
      <c r="C6" s="356"/>
      <c r="D6" s="357"/>
    </row>
    <row r="7" spans="1:4" ht="15" thickBot="1">
      <c r="A7" s="235"/>
      <c r="B7" s="239"/>
      <c r="C7" s="239"/>
      <c r="D7" s="239"/>
    </row>
    <row r="8" spans="1:4">
      <c r="A8" s="235"/>
      <c r="B8" s="282" t="s">
        <v>407</v>
      </c>
      <c r="C8" s="283"/>
      <c r="D8" s="284"/>
    </row>
    <row r="9" spans="1:4">
      <c r="A9" s="235"/>
      <c r="B9" s="285" t="s">
        <v>408</v>
      </c>
      <c r="C9" s="286"/>
      <c r="D9" s="287"/>
    </row>
    <row r="10" spans="1:4">
      <c r="A10" s="235"/>
      <c r="B10" s="285" t="s">
        <v>409</v>
      </c>
      <c r="C10" s="286"/>
      <c r="D10" s="287"/>
    </row>
    <row r="11" spans="1:4" ht="15" thickBot="1">
      <c r="A11" s="235"/>
      <c r="B11" s="288" t="s">
        <v>410</v>
      </c>
      <c r="C11" s="289"/>
      <c r="D11" s="290"/>
    </row>
    <row r="12" spans="1:4" ht="15" thickBot="1">
      <c r="A12" s="235"/>
      <c r="B12" s="240"/>
      <c r="C12" s="240"/>
      <c r="D12" s="240"/>
    </row>
    <row r="13" spans="1:4" ht="15" thickBot="1">
      <c r="A13" s="235"/>
      <c r="B13" s="278" t="s">
        <v>411</v>
      </c>
      <c r="C13" s="279"/>
      <c r="D13" s="280"/>
    </row>
    <row r="14" spans="1:4">
      <c r="A14" s="235"/>
      <c r="B14" s="266"/>
      <c r="C14" s="267"/>
      <c r="D14" s="268"/>
    </row>
    <row r="15" spans="1:4">
      <c r="A15" s="235"/>
      <c r="B15" s="269"/>
      <c r="C15" s="270"/>
      <c r="D15" s="271"/>
    </row>
    <row r="16" spans="1:4">
      <c r="A16" s="235"/>
      <c r="B16" s="269"/>
      <c r="C16" s="270"/>
      <c r="D16" s="271"/>
    </row>
    <row r="17" spans="1:4" ht="15" thickBot="1">
      <c r="A17" s="235"/>
      <c r="B17" s="272"/>
      <c r="C17" s="273"/>
      <c r="D17" s="274"/>
    </row>
    <row r="18" spans="1:4" ht="33.75" customHeight="1" thickBot="1">
      <c r="A18" s="235"/>
      <c r="B18" s="275" t="s">
        <v>412</v>
      </c>
      <c r="C18" s="276"/>
      <c r="D18" s="277"/>
    </row>
    <row r="19" spans="1:4" ht="15" thickBot="1">
      <c r="A19" s="235"/>
      <c r="B19" s="241"/>
      <c r="C19" s="241"/>
      <c r="D19" s="241"/>
    </row>
    <row r="20" spans="1:4" ht="15" thickBot="1">
      <c r="A20" s="235"/>
      <c r="B20" s="278" t="s">
        <v>413</v>
      </c>
      <c r="C20" s="279"/>
      <c r="D20" s="280"/>
    </row>
    <row r="21" spans="1:4">
      <c r="A21" s="235"/>
      <c r="B21" s="242" t="s">
        <v>414</v>
      </c>
      <c r="C21" s="243" t="s">
        <v>415</v>
      </c>
      <c r="D21" s="260">
        <v>0.02</v>
      </c>
    </row>
    <row r="22" spans="1:4">
      <c r="A22" s="235"/>
      <c r="B22" s="244" t="s">
        <v>416</v>
      </c>
      <c r="C22" s="245" t="s">
        <v>417</v>
      </c>
      <c r="D22" s="261">
        <v>6.0000000000000001E-3</v>
      </c>
    </row>
    <row r="23" spans="1:4">
      <c r="A23" s="235"/>
      <c r="B23" s="244" t="s">
        <v>418</v>
      </c>
      <c r="C23" s="245" t="s">
        <v>419</v>
      </c>
      <c r="D23" s="261">
        <v>0.01</v>
      </c>
    </row>
    <row r="24" spans="1:4">
      <c r="A24" s="235"/>
      <c r="B24" s="244" t="s">
        <v>420</v>
      </c>
      <c r="C24" s="245" t="s">
        <v>421</v>
      </c>
      <c r="D24" s="261">
        <v>5.7000000000000002E-3</v>
      </c>
    </row>
    <row r="25" spans="1:4">
      <c r="A25" s="235"/>
      <c r="B25" s="244" t="s">
        <v>422</v>
      </c>
      <c r="C25" s="245" t="s">
        <v>423</v>
      </c>
      <c r="D25" s="261">
        <v>6.0000000000000001E-3</v>
      </c>
    </row>
    <row r="26" spans="1:4">
      <c r="A26" s="235"/>
      <c r="B26" s="244" t="s">
        <v>424</v>
      </c>
      <c r="C26" s="245" t="s">
        <v>425</v>
      </c>
      <c r="D26" s="261">
        <v>7.0000000000000007E-2</v>
      </c>
    </row>
    <row r="27" spans="1:4">
      <c r="A27" s="235"/>
      <c r="B27" s="244" t="s">
        <v>426</v>
      </c>
      <c r="C27" s="245" t="s">
        <v>427</v>
      </c>
      <c r="D27" s="246">
        <v>7.6499999999999999E-2</v>
      </c>
    </row>
    <row r="28" spans="1:4">
      <c r="A28" s="235"/>
      <c r="B28" s="247"/>
      <c r="C28" s="248" t="s">
        <v>428</v>
      </c>
      <c r="D28" s="249">
        <v>6.4999999999999997E-3</v>
      </c>
    </row>
    <row r="29" spans="1:4">
      <c r="A29" s="235"/>
      <c r="B29" s="247"/>
      <c r="C29" s="248" t="s">
        <v>429</v>
      </c>
      <c r="D29" s="249">
        <v>0.03</v>
      </c>
    </row>
    <row r="30" spans="1:4">
      <c r="A30" s="235"/>
      <c r="B30" s="247"/>
      <c r="C30" s="248" t="s">
        <v>430</v>
      </c>
      <c r="D30" s="249">
        <v>0</v>
      </c>
    </row>
    <row r="31" spans="1:4" ht="15" thickBot="1">
      <c r="A31" s="235"/>
      <c r="B31" s="250"/>
      <c r="C31" s="251" t="s">
        <v>431</v>
      </c>
      <c r="D31" s="252">
        <v>0.04</v>
      </c>
    </row>
    <row r="32" spans="1:4">
      <c r="A32" s="235"/>
      <c r="B32" s="238"/>
      <c r="C32" s="253" t="s">
        <v>432</v>
      </c>
      <c r="D32" s="254"/>
    </row>
    <row r="33" spans="1:4">
      <c r="A33" s="235"/>
      <c r="B33" s="238"/>
      <c r="C33" s="255" t="s">
        <v>433</v>
      </c>
      <c r="D33" s="256">
        <f>ROUND(((((1+(D21+D22+D23+D24))*(1+D25)*(1+D26))/(1-D27))-1),4)</f>
        <v>0.2142</v>
      </c>
    </row>
    <row r="34" spans="1:4" ht="15" thickBot="1">
      <c r="A34" s="235"/>
      <c r="B34" s="238"/>
      <c r="C34" s="257" t="s">
        <v>434</v>
      </c>
      <c r="D34" s="258">
        <f>ROUND(D33,4)</f>
        <v>0.2142</v>
      </c>
    </row>
    <row r="35" spans="1:4" ht="15" thickBot="1">
      <c r="A35" s="235"/>
      <c r="B35" s="278" t="s">
        <v>435</v>
      </c>
      <c r="C35" s="279"/>
      <c r="D35" s="280"/>
    </row>
    <row r="36" spans="1:4">
      <c r="A36" s="235"/>
      <c r="B36" s="242" t="s">
        <v>414</v>
      </c>
      <c r="C36" s="243" t="s">
        <v>415</v>
      </c>
      <c r="D36" s="260">
        <v>5.1999999999999998E-2</v>
      </c>
    </row>
    <row r="37" spans="1:4">
      <c r="A37" s="235"/>
      <c r="B37" s="244" t="s">
        <v>416</v>
      </c>
      <c r="C37" s="245" t="s">
        <v>417</v>
      </c>
      <c r="D37" s="261">
        <v>2.3999999999999998E-3</v>
      </c>
    </row>
    <row r="38" spans="1:4">
      <c r="A38" s="235"/>
      <c r="B38" s="244" t="s">
        <v>418</v>
      </c>
      <c r="C38" s="245" t="s">
        <v>419</v>
      </c>
      <c r="D38" s="261">
        <v>4.3E-3</v>
      </c>
    </row>
    <row r="39" spans="1:4">
      <c r="A39" s="235"/>
      <c r="B39" s="244" t="s">
        <v>420</v>
      </c>
      <c r="C39" s="245" t="s">
        <v>421</v>
      </c>
      <c r="D39" s="261">
        <v>2.0999999999999999E-3</v>
      </c>
    </row>
    <row r="40" spans="1:4">
      <c r="A40" s="235"/>
      <c r="B40" s="244" t="s">
        <v>422</v>
      </c>
      <c r="C40" s="245" t="s">
        <v>423</v>
      </c>
      <c r="D40" s="261">
        <v>0.01</v>
      </c>
    </row>
    <row r="41" spans="1:4">
      <c r="A41" s="235"/>
      <c r="B41" s="244" t="s">
        <v>424</v>
      </c>
      <c r="C41" s="245" t="s">
        <v>425</v>
      </c>
      <c r="D41" s="261">
        <v>4.1200000000000001E-2</v>
      </c>
    </row>
    <row r="42" spans="1:4">
      <c r="A42" s="235"/>
      <c r="B42" s="244" t="s">
        <v>426</v>
      </c>
      <c r="C42" s="245" t="s">
        <v>427</v>
      </c>
      <c r="D42" s="246">
        <f>SUM(D43:D46)</f>
        <v>3.6499999999999998E-2</v>
      </c>
    </row>
    <row r="43" spans="1:4">
      <c r="A43" s="235"/>
      <c r="B43" s="247"/>
      <c r="C43" s="248" t="s">
        <v>428</v>
      </c>
      <c r="D43" s="249">
        <v>6.4999999999999997E-3</v>
      </c>
    </row>
    <row r="44" spans="1:4">
      <c r="A44" s="235"/>
      <c r="B44" s="247"/>
      <c r="C44" s="248" t="s">
        <v>429</v>
      </c>
      <c r="D44" s="249">
        <v>0.03</v>
      </c>
    </row>
    <row r="45" spans="1:4">
      <c r="A45" s="235"/>
      <c r="B45" s="247"/>
      <c r="C45" s="248" t="s">
        <v>430</v>
      </c>
      <c r="D45" s="249"/>
    </row>
    <row r="46" spans="1:4" ht="15" thickBot="1">
      <c r="A46" s="235"/>
      <c r="B46" s="250"/>
      <c r="C46" s="251" t="s">
        <v>431</v>
      </c>
      <c r="D46" s="252"/>
    </row>
    <row r="47" spans="1:4">
      <c r="A47" s="235"/>
      <c r="B47" s="238"/>
      <c r="C47" s="253" t="s">
        <v>436</v>
      </c>
      <c r="D47" s="254"/>
    </row>
    <row r="48" spans="1:4">
      <c r="A48" s="235"/>
      <c r="B48" s="238"/>
      <c r="C48" s="255" t="s">
        <v>433</v>
      </c>
      <c r="D48" s="256">
        <f>((((1+(D36+D37+D38+D39))*(1+D40)*(1+D41))/(1-D42))-1)</f>
        <v>0.15781007742605047</v>
      </c>
    </row>
    <row r="49" spans="1:4" ht="15" thickBot="1">
      <c r="A49" s="235"/>
      <c r="B49" s="238"/>
      <c r="C49" s="257" t="s">
        <v>434</v>
      </c>
      <c r="D49" s="258">
        <f>ROUND(D48,4)</f>
        <v>0.1578</v>
      </c>
    </row>
    <row r="50" spans="1:4">
      <c r="A50" s="235"/>
      <c r="B50" s="238"/>
      <c r="C50" s="238"/>
      <c r="D50" s="238"/>
    </row>
    <row r="51" spans="1:4">
      <c r="A51" s="235"/>
      <c r="B51" s="281" t="str">
        <f>ORÇAMENTO!E186</f>
        <v>LOCAL/DATA</v>
      </c>
      <c r="C51" s="281"/>
      <c r="D51" s="281"/>
    </row>
    <row r="52" spans="1:4">
      <c r="A52" s="235"/>
      <c r="B52" s="238"/>
      <c r="C52" s="238"/>
      <c r="D52" s="238"/>
    </row>
    <row r="53" spans="1:4">
      <c r="A53" s="235"/>
      <c r="B53" s="238"/>
      <c r="C53" s="238"/>
      <c r="D53" s="238"/>
    </row>
    <row r="54" spans="1:4">
      <c r="A54" s="235"/>
      <c r="B54" s="264" t="s">
        <v>437</v>
      </c>
      <c r="C54" s="264"/>
      <c r="D54" s="264"/>
    </row>
    <row r="55" spans="1:4">
      <c r="A55" s="235"/>
      <c r="B55" s="264" t="str">
        <f>ORÇAMENTO!C189</f>
        <v>RESPONSÁVEL PELA EMPRESA</v>
      </c>
      <c r="C55" s="264"/>
      <c r="D55" s="264"/>
    </row>
    <row r="56" spans="1:4">
      <c r="A56" s="235"/>
      <c r="B56" s="264" t="str">
        <f>ORÇAMENTO!C190</f>
        <v>CNPJ</v>
      </c>
      <c r="C56" s="264"/>
      <c r="D56" s="264"/>
    </row>
    <row r="57" spans="1:4" ht="15" thickBot="1">
      <c r="A57" s="259"/>
      <c r="B57" s="265"/>
      <c r="C57" s="265"/>
      <c r="D57" s="265"/>
    </row>
  </sheetData>
  <mergeCells count="14">
    <mergeCell ref="B13:D13"/>
    <mergeCell ref="B8:D8"/>
    <mergeCell ref="B9:D9"/>
    <mergeCell ref="B10:D10"/>
    <mergeCell ref="B11:D11"/>
    <mergeCell ref="B55:D55"/>
    <mergeCell ref="B56:D56"/>
    <mergeCell ref="B57:D57"/>
    <mergeCell ref="B14:D17"/>
    <mergeCell ref="B18:D18"/>
    <mergeCell ref="B20:D20"/>
    <mergeCell ref="B35:D35"/>
    <mergeCell ref="B51:D51"/>
    <mergeCell ref="B54:D54"/>
  </mergeCells>
  <pageMargins left="0.511811024" right="0.511811024" top="0.78740157499999996" bottom="0.78740157499999996" header="0.31496062000000002" footer="0.31496062000000002"/>
  <pageSetup paperSize="9" scale="88" fitToWidth="0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6145" r:id="rId4">
          <objectPr defaultSize="0" autoPict="0" r:id="rId5">
            <anchor moveWithCells="1">
              <from>
                <xdr:col>1</xdr:col>
                <xdr:colOff>647700</xdr:colOff>
                <xdr:row>13</xdr:row>
                <xdr:rowOff>83820</xdr:rowOff>
              </from>
              <to>
                <xdr:col>3</xdr:col>
                <xdr:colOff>198120</xdr:colOff>
                <xdr:row>16</xdr:row>
                <xdr:rowOff>76200</xdr:rowOff>
              </to>
            </anchor>
          </objectPr>
        </oleObject>
      </mc:Choice>
      <mc:Fallback>
        <oleObject progId="Word.Document.12" shapeId="6145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98AC055475F1C48A4AD60EF5B4A8A71" ma:contentTypeVersion="13" ma:contentTypeDescription="Crie um novo documento." ma:contentTypeScope="" ma:versionID="b04ac368d203486867aa832d8cc03e99">
  <xsd:schema xmlns:xsd="http://www.w3.org/2001/XMLSchema" xmlns:xs="http://www.w3.org/2001/XMLSchema" xmlns:p="http://schemas.microsoft.com/office/2006/metadata/properties" xmlns:ns2="78e88269-3fab-46a8-8f3a-6305844d8d4c" xmlns:ns3="b39760f8-22c5-4d65-8184-bfc11f72b2d6" targetNamespace="http://schemas.microsoft.com/office/2006/metadata/properties" ma:root="true" ma:fieldsID="027dcdcafa32151b25c8a4dfd031bd07" ns2:_="" ns3:_="">
    <xsd:import namespace="78e88269-3fab-46a8-8f3a-6305844d8d4c"/>
    <xsd:import namespace="b39760f8-22c5-4d65-8184-bfc11f72b2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e88269-3fab-46a8-8f3a-6305844d8d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760f8-22c5-4d65-8184-bfc11f72b2d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4B0DA8-3425-4D56-A3D0-CC0ED38D10CC}">
  <ds:schemaRefs>
    <ds:schemaRef ds:uri="78e88269-3fab-46a8-8f3a-6305844d8d4c"/>
    <ds:schemaRef ds:uri="b39760f8-22c5-4d65-8184-bfc11f72b2d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D90ADF6-00BC-442C-8F18-82C3F77F1E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CAFC7F-8C53-4E7C-9031-0D6290E863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e88269-3fab-46a8-8f3a-6305844d8d4c"/>
    <ds:schemaRef ds:uri="b39760f8-22c5-4d65-8184-bfc11f72b2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RESUMO</vt:lpstr>
      <vt:lpstr>ORÇAMENTO</vt:lpstr>
      <vt:lpstr>CRONOGRAMA</vt:lpstr>
      <vt:lpstr>BDI</vt:lpstr>
      <vt:lpstr>BDI!Area_de_impressao</vt:lpstr>
      <vt:lpstr>CRONOGRAMA!Area_de_impressao</vt:lpstr>
      <vt:lpstr>ORÇAMENTO!Area_de_impressao</vt:lpstr>
      <vt:lpstr>RESUMO!Area_de_impressao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Engenharia</cp:lastModifiedBy>
  <cp:lastPrinted>2021-10-29T17:45:45Z</cp:lastPrinted>
  <dcterms:created xsi:type="dcterms:W3CDTF">2015-07-22T21:01:38Z</dcterms:created>
  <dcterms:modified xsi:type="dcterms:W3CDTF">2021-11-05T13:06:44Z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0x010100398AC055475F1C48A4AD60EF5B4A8A71</vt:lpwstr>
  </property>
</Properties>
</file>