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7755" activeTab="4"/>
  </bookViews>
  <sheets>
    <sheet name="CAPA" sheetId="9" r:id="rId1"/>
    <sheet name="ORÇAMENTO" sheetId="6" r:id="rId2"/>
    <sheet name="BDI" sheetId="8" r:id="rId3"/>
    <sheet name="CRONOGRAMA" sheetId="4" r:id="rId4"/>
    <sheet name="RESUMO" sheetId="7" r:id="rId5"/>
  </sheets>
  <definedNames>
    <definedName name="_xlnm.Print_Area" localSheetId="1">ORÇAMENTO!$A$1:$G$293</definedName>
    <definedName name="_xlnm.Print_Titles" localSheetId="1">ORÇAMENTO!$9:$9</definedName>
  </definedNames>
  <calcPr calcId="145621"/>
</workbook>
</file>

<file path=xl/calcChain.xml><?xml version="1.0" encoding="utf-8"?>
<calcChain xmlns="http://schemas.openxmlformats.org/spreadsheetml/2006/main">
  <c r="C20" i="6" l="1"/>
  <c r="P50" i="4" l="1"/>
  <c r="P48" i="4"/>
  <c r="P46" i="4"/>
  <c r="P44" i="4"/>
  <c r="P42" i="4"/>
  <c r="P40" i="4"/>
  <c r="P38" i="4"/>
  <c r="P36" i="4"/>
  <c r="P34" i="4"/>
  <c r="P32" i="4"/>
  <c r="P30" i="4"/>
  <c r="P28" i="4"/>
  <c r="P26" i="4"/>
  <c r="P24" i="4"/>
  <c r="P22" i="4"/>
  <c r="P20" i="4"/>
  <c r="P18" i="4"/>
  <c r="P16" i="4"/>
  <c r="P14" i="4"/>
  <c r="G171" i="6"/>
  <c r="G29" i="6"/>
  <c r="C119" i="6"/>
  <c r="G48" i="6" l="1"/>
  <c r="G252" i="6"/>
  <c r="G253" i="6"/>
  <c r="G254" i="6"/>
  <c r="G255" i="6"/>
  <c r="G256" i="6"/>
  <c r="G257" i="6"/>
  <c r="G258" i="6"/>
  <c r="G259" i="6"/>
  <c r="G260" i="6"/>
  <c r="G261" i="6"/>
  <c r="G251" i="6"/>
  <c r="G222" i="6"/>
  <c r="G223" i="6"/>
  <c r="G224" i="6"/>
  <c r="G225" i="6"/>
  <c r="G226" i="6"/>
  <c r="G227" i="6"/>
  <c r="G228" i="6"/>
  <c r="G229" i="6"/>
  <c r="G230" i="6"/>
  <c r="G231" i="6"/>
  <c r="G232" i="6"/>
  <c r="G233" i="6"/>
  <c r="G234" i="6"/>
  <c r="G235" i="6"/>
  <c r="G236" i="6"/>
  <c r="G237" i="6"/>
  <c r="G238" i="6"/>
  <c r="G239" i="6"/>
  <c r="G240" i="6"/>
  <c r="G241" i="6"/>
  <c r="G221" i="6"/>
  <c r="G176" i="6"/>
  <c r="G177" i="6"/>
  <c r="G178" i="6"/>
  <c r="G179" i="6"/>
  <c r="G180" i="6"/>
  <c r="G181" i="6"/>
  <c r="G182" i="6"/>
  <c r="G183" i="6"/>
  <c r="G184" i="6"/>
  <c r="G185" i="6"/>
  <c r="G186" i="6"/>
  <c r="G187" i="6"/>
  <c r="G188" i="6"/>
  <c r="G189" i="6"/>
  <c r="G190" i="6"/>
  <c r="G191" i="6"/>
  <c r="G192" i="6"/>
  <c r="G193" i="6"/>
  <c r="G194" i="6"/>
  <c r="G195" i="6"/>
  <c r="G196" i="6"/>
  <c r="G197" i="6"/>
  <c r="G198" i="6"/>
  <c r="G199" i="6"/>
  <c r="G200" i="6"/>
  <c r="G201" i="6"/>
  <c r="G202" i="6"/>
  <c r="G203" i="6"/>
  <c r="G204" i="6"/>
  <c r="G205" i="6"/>
  <c r="G206" i="6"/>
  <c r="G207" i="6"/>
  <c r="G208" i="6"/>
  <c r="G209" i="6"/>
  <c r="G210" i="6"/>
  <c r="G211" i="6"/>
  <c r="G212" i="6"/>
  <c r="G213" i="6"/>
  <c r="G214" i="6"/>
  <c r="G215" i="6"/>
  <c r="G216" i="6"/>
  <c r="G217" i="6"/>
  <c r="G218" i="6"/>
  <c r="G219" i="6"/>
  <c r="G175" i="6"/>
  <c r="G250" i="6" l="1"/>
  <c r="G173" i="6"/>
  <c r="G28" i="6" l="1"/>
  <c r="C141" i="6" l="1"/>
  <c r="G138" i="6" l="1"/>
  <c r="G125" i="6"/>
  <c r="G126" i="6"/>
  <c r="G124" i="6" l="1"/>
  <c r="C130" i="6"/>
  <c r="C129" i="6"/>
  <c r="C131" i="6" s="1"/>
  <c r="C128" i="6"/>
  <c r="G152" i="6" l="1"/>
  <c r="G149" i="6" l="1"/>
  <c r="G148" i="6"/>
  <c r="G147" i="6"/>
  <c r="C150" i="6" l="1"/>
  <c r="G150" i="6" s="1"/>
  <c r="C118" i="6" l="1"/>
  <c r="C111" i="6"/>
  <c r="C110" i="6"/>
  <c r="C105" i="6"/>
  <c r="C104" i="6"/>
  <c r="C99" i="6" l="1"/>
  <c r="C98" i="6"/>
  <c r="C85" i="6" l="1"/>
  <c r="C84" i="6"/>
  <c r="C83" i="6"/>
  <c r="C76" i="6"/>
  <c r="C78" i="6" s="1"/>
  <c r="C81" i="6"/>
  <c r="C80" i="6"/>
  <c r="C79" i="6" l="1"/>
  <c r="C88" i="6"/>
  <c r="C95" i="6"/>
  <c r="C93" i="6"/>
  <c r="G23" i="6" l="1"/>
  <c r="G170" i="6" l="1"/>
  <c r="G169" i="6"/>
  <c r="G59" i="6"/>
  <c r="C67" i="6"/>
  <c r="C66" i="6" l="1"/>
  <c r="C60" i="6"/>
  <c r="C55" i="6"/>
  <c r="C54" i="6"/>
  <c r="C53" i="6"/>
  <c r="C52" i="6"/>
  <c r="C51" i="6"/>
  <c r="G66" i="6" l="1"/>
  <c r="D35" i="8"/>
  <c r="D42" i="8" s="1"/>
  <c r="D18" i="8"/>
  <c r="D25" i="8" s="1"/>
  <c r="B49" i="4" l="1"/>
  <c r="B45" i="4"/>
  <c r="B43" i="4"/>
  <c r="B41" i="4"/>
  <c r="B39" i="4"/>
  <c r="B37" i="4"/>
  <c r="B35" i="4"/>
  <c r="B33" i="4"/>
  <c r="B31" i="4"/>
  <c r="B29" i="4"/>
  <c r="B27" i="4"/>
  <c r="B25" i="4"/>
  <c r="B23" i="4"/>
  <c r="B21" i="4"/>
  <c r="B19" i="4"/>
  <c r="B17" i="4"/>
  <c r="B15" i="4"/>
  <c r="B13" i="4"/>
  <c r="G77" i="6" l="1"/>
  <c r="C41" i="4" l="1"/>
  <c r="G56" i="6"/>
  <c r="G40" i="6"/>
  <c r="G41" i="6"/>
  <c r="G42" i="6"/>
  <c r="O41" i="4" l="1"/>
  <c r="N41" i="4"/>
  <c r="J41" i="4"/>
  <c r="E41" i="4"/>
  <c r="D41" i="4"/>
  <c r="I41" i="4"/>
  <c r="H41" i="4"/>
  <c r="M41" i="4"/>
  <c r="F41" i="4"/>
  <c r="G41" i="4"/>
  <c r="L41" i="4"/>
  <c r="K41" i="4"/>
  <c r="P41" i="4" l="1"/>
  <c r="G160" i="6" l="1"/>
  <c r="G121" i="6"/>
  <c r="G113" i="6"/>
  <c r="G127" i="6"/>
  <c r="G128" i="6"/>
  <c r="G129" i="6"/>
  <c r="G130" i="6"/>
  <c r="G131" i="6"/>
  <c r="G132" i="6"/>
  <c r="G134" i="6"/>
  <c r="G135" i="6"/>
  <c r="G136" i="6"/>
  <c r="G137" i="6"/>
  <c r="G139" i="6"/>
  <c r="G140" i="6"/>
  <c r="G141" i="6"/>
  <c r="G142" i="6"/>
  <c r="G143" i="6"/>
  <c r="G144" i="6"/>
  <c r="G146" i="6"/>
  <c r="G151" i="6"/>
  <c r="G153" i="6"/>
  <c r="G154" i="6"/>
  <c r="G155" i="6"/>
  <c r="G156" i="6"/>
  <c r="G159" i="6"/>
  <c r="G161" i="6"/>
  <c r="G163" i="6"/>
  <c r="G164" i="6"/>
  <c r="G165" i="6"/>
  <c r="G166" i="6"/>
  <c r="G168" i="6"/>
  <c r="G268" i="6"/>
  <c r="G269" i="6"/>
  <c r="G270" i="6"/>
  <c r="G267" i="6"/>
  <c r="G265" i="6"/>
  <c r="G264" i="6"/>
  <c r="G262" i="6" l="1"/>
  <c r="G111" i="6"/>
  <c r="G38" i="6"/>
  <c r="C47" i="4" l="1"/>
  <c r="I47" i="4" l="1"/>
  <c r="K47" i="4"/>
  <c r="M47" i="4"/>
  <c r="L47" i="4"/>
  <c r="G47" i="4"/>
  <c r="O47" i="4"/>
  <c r="N47" i="4"/>
  <c r="J47" i="4"/>
  <c r="E47" i="4"/>
  <c r="H47" i="4"/>
  <c r="F47" i="4"/>
  <c r="D47" i="4"/>
  <c r="P47" i="4" l="1"/>
  <c r="G172" i="6"/>
  <c r="G273" i="6"/>
  <c r="G245" i="6"/>
  <c r="G274" i="6"/>
  <c r="G277" i="6" l="1"/>
  <c r="G275" i="6"/>
  <c r="G276" i="6"/>
  <c r="G278" i="6"/>
  <c r="G118" i="6"/>
  <c r="G114" i="6" l="1"/>
  <c r="G117" i="6"/>
  <c r="G120" i="6" l="1"/>
  <c r="G119" i="6"/>
  <c r="G24" i="6"/>
  <c r="G22" i="6"/>
  <c r="G21" i="6"/>
  <c r="G20" i="6"/>
  <c r="G16" i="6"/>
  <c r="G19" i="6" l="1"/>
  <c r="C17" i="4" s="1"/>
  <c r="G15" i="6"/>
  <c r="O17" i="4" l="1"/>
  <c r="L17" i="4"/>
  <c r="J17" i="4"/>
  <c r="H17" i="4"/>
  <c r="E17" i="4"/>
  <c r="I17" i="4"/>
  <c r="N17" i="4"/>
  <c r="D17" i="4"/>
  <c r="M17" i="4"/>
  <c r="G17" i="4"/>
  <c r="F17" i="4"/>
  <c r="K17" i="4"/>
  <c r="P17" i="4" l="1"/>
  <c r="G13" i="6"/>
  <c r="G27" i="6"/>
  <c r="G12" i="6"/>
  <c r="G14" i="6"/>
  <c r="G18" i="6" l="1"/>
  <c r="G17" i="6" s="1"/>
  <c r="C15" i="4" s="1"/>
  <c r="G110" i="6"/>
  <c r="J15" i="4" l="1"/>
  <c r="I15" i="4"/>
  <c r="H15" i="4"/>
  <c r="G15" i="4"/>
  <c r="F15" i="4"/>
  <c r="E15" i="4"/>
  <c r="O15" i="4"/>
  <c r="N15" i="4"/>
  <c r="M15" i="4"/>
  <c r="L15" i="4"/>
  <c r="K15" i="4"/>
  <c r="D15" i="4"/>
  <c r="P15" i="4" l="1"/>
  <c r="G80" i="6"/>
  <c r="G94" i="6"/>
  <c r="G96" i="6"/>
  <c r="G95" i="6" l="1"/>
  <c r="B30" i="7"/>
  <c r="B262" i="6"/>
  <c r="B47" i="4" s="1"/>
  <c r="B28" i="7"/>
  <c r="B27" i="7"/>
  <c r="B26" i="7"/>
  <c r="B25" i="7"/>
  <c r="B24" i="7"/>
  <c r="B23" i="7"/>
  <c r="B22" i="7"/>
  <c r="B21" i="7"/>
  <c r="B20" i="7"/>
  <c r="B19" i="7"/>
  <c r="B18" i="7"/>
  <c r="B17" i="7"/>
  <c r="B15" i="7"/>
  <c r="B16" i="7"/>
  <c r="B14" i="7"/>
  <c r="B13" i="7"/>
  <c r="B12" i="7"/>
  <c r="G36" i="6" l="1"/>
  <c r="G35" i="6" l="1"/>
  <c r="G34" i="6"/>
  <c r="G33" i="6" l="1"/>
  <c r="G32" i="6" s="1"/>
  <c r="C14" i="7"/>
  <c r="C16" i="7" l="1"/>
  <c r="C21" i="4"/>
  <c r="M21" i="4" l="1"/>
  <c r="I21" i="4"/>
  <c r="E21" i="4"/>
  <c r="L21" i="4"/>
  <c r="H21" i="4"/>
  <c r="D21" i="4"/>
  <c r="O21" i="4"/>
  <c r="K21" i="4"/>
  <c r="G21" i="4"/>
  <c r="N21" i="4"/>
  <c r="J21" i="4"/>
  <c r="F21" i="4"/>
  <c r="P21" i="4" l="1"/>
  <c r="G30" i="6"/>
  <c r="G26" i="6"/>
  <c r="G31" i="6" l="1"/>
  <c r="G25" i="6" s="1"/>
  <c r="C15" i="7" s="1"/>
  <c r="G162" i="6"/>
  <c r="C19" i="4" l="1"/>
  <c r="O19" i="4" s="1"/>
  <c r="G158" i="6"/>
  <c r="G122" i="6" s="1"/>
  <c r="J19" i="4" l="1"/>
  <c r="N19" i="4"/>
  <c r="I19" i="4"/>
  <c r="K19" i="4"/>
  <c r="M19" i="4"/>
  <c r="D19" i="4"/>
  <c r="E19" i="4"/>
  <c r="F19" i="4"/>
  <c r="G19" i="4"/>
  <c r="H19" i="4"/>
  <c r="L19" i="4"/>
  <c r="C39" i="4"/>
  <c r="P19" i="4" l="1"/>
  <c r="N39" i="4"/>
  <c r="J39" i="4"/>
  <c r="F39" i="4"/>
  <c r="M39" i="4"/>
  <c r="I39" i="4"/>
  <c r="E39" i="4"/>
  <c r="L39" i="4"/>
  <c r="H39" i="4"/>
  <c r="D39" i="4"/>
  <c r="O39" i="4"/>
  <c r="K39" i="4"/>
  <c r="G39" i="4"/>
  <c r="P39" i="4" l="1"/>
  <c r="G101" i="6"/>
  <c r="C65" i="6"/>
  <c r="C62" i="6"/>
  <c r="G99" i="6" l="1"/>
  <c r="G272" i="6"/>
  <c r="C29" i="7"/>
  <c r="G249" i="6"/>
  <c r="G248" i="6"/>
  <c r="G247" i="6"/>
  <c r="G246" i="6"/>
  <c r="G244" i="6"/>
  <c r="G243" i="6"/>
  <c r="G116" i="6"/>
  <c r="G108" i="6"/>
  <c r="G112" i="6"/>
  <c r="G107" i="6"/>
  <c r="G106" i="6"/>
  <c r="G105" i="6"/>
  <c r="G104" i="6"/>
  <c r="G98" i="6"/>
  <c r="G93" i="6"/>
  <c r="G91" i="6"/>
  <c r="G90" i="6"/>
  <c r="G89" i="6"/>
  <c r="G88" i="6"/>
  <c r="G85" i="6"/>
  <c r="G84" i="6"/>
  <c r="G83" i="6"/>
  <c r="G81" i="6"/>
  <c r="G79" i="6"/>
  <c r="G78" i="6"/>
  <c r="G76" i="6"/>
  <c r="G73" i="6"/>
  <c r="G72" i="6"/>
  <c r="G71" i="6"/>
  <c r="G70" i="6"/>
  <c r="G69" i="6"/>
  <c r="G67" i="6"/>
  <c r="G65" i="6"/>
  <c r="G64" i="6"/>
  <c r="G63" i="6"/>
  <c r="G62" i="6"/>
  <c r="G55" i="6"/>
  <c r="G54" i="6"/>
  <c r="G53" i="6"/>
  <c r="G52" i="6"/>
  <c r="G51" i="6"/>
  <c r="G47" i="6"/>
  <c r="G46" i="6"/>
  <c r="G45" i="6"/>
  <c r="G44" i="6"/>
  <c r="G39" i="6"/>
  <c r="G11" i="6"/>
  <c r="G10" i="6" s="1"/>
  <c r="G86" i="6" l="1"/>
  <c r="G74" i="6"/>
  <c r="G37" i="6"/>
  <c r="C23" i="4" s="1"/>
  <c r="G61" i="6"/>
  <c r="G102" i="6"/>
  <c r="C37" i="4" s="1"/>
  <c r="G43" i="6"/>
  <c r="G68" i="6"/>
  <c r="G242" i="6"/>
  <c r="G271" i="6"/>
  <c r="C49" i="4" s="1"/>
  <c r="C45" i="4"/>
  <c r="C13" i="4"/>
  <c r="C17" i="7"/>
  <c r="C25" i="7"/>
  <c r="C13" i="7"/>
  <c r="C26" i="7"/>
  <c r="G58" i="6"/>
  <c r="G49" i="6" s="1"/>
  <c r="G60" i="6"/>
  <c r="G279" i="6" l="1"/>
  <c r="F23" i="4"/>
  <c r="G23" i="4"/>
  <c r="K23" i="4"/>
  <c r="O23" i="4"/>
  <c r="H23" i="4"/>
  <c r="L23" i="4"/>
  <c r="I23" i="4"/>
  <c r="N23" i="4"/>
  <c r="D23" i="4"/>
  <c r="M23" i="4"/>
  <c r="E23" i="4"/>
  <c r="J23" i="4"/>
  <c r="C30" i="7"/>
  <c r="C28" i="7"/>
  <c r="F45" i="4"/>
  <c r="J45" i="4"/>
  <c r="N45" i="4"/>
  <c r="K45" i="4"/>
  <c r="O45" i="4"/>
  <c r="H45" i="4"/>
  <c r="D45" i="4"/>
  <c r="G45" i="4"/>
  <c r="L45" i="4"/>
  <c r="I45" i="4"/>
  <c r="M45" i="4"/>
  <c r="E45" i="4"/>
  <c r="K49" i="4"/>
  <c r="J49" i="4"/>
  <c r="I49" i="4"/>
  <c r="H49" i="4"/>
  <c r="G49" i="4"/>
  <c r="F49" i="4"/>
  <c r="E49" i="4"/>
  <c r="D49" i="4"/>
  <c r="O49" i="4"/>
  <c r="N49" i="4"/>
  <c r="M49" i="4"/>
  <c r="L49" i="4"/>
  <c r="C23" i="7"/>
  <c r="C35" i="4"/>
  <c r="M37" i="4"/>
  <c r="I37" i="4"/>
  <c r="E37" i="4"/>
  <c r="L37" i="4"/>
  <c r="H37" i="4"/>
  <c r="D37" i="4"/>
  <c r="O37" i="4"/>
  <c r="K37" i="4"/>
  <c r="G37" i="4"/>
  <c r="N37" i="4"/>
  <c r="J37" i="4"/>
  <c r="F37" i="4"/>
  <c r="C22" i="7"/>
  <c r="C33" i="4"/>
  <c r="M13" i="4"/>
  <c r="I13" i="4"/>
  <c r="E13" i="4"/>
  <c r="L13" i="4"/>
  <c r="H13" i="4"/>
  <c r="D13" i="4"/>
  <c r="O13" i="4"/>
  <c r="K13" i="4"/>
  <c r="G13" i="4"/>
  <c r="N13" i="4"/>
  <c r="J13" i="4"/>
  <c r="F13" i="4"/>
  <c r="C20" i="7"/>
  <c r="C29" i="4"/>
  <c r="C18" i="7"/>
  <c r="C25" i="4"/>
  <c r="C21" i="7"/>
  <c r="C31" i="4"/>
  <c r="C27" i="7"/>
  <c r="C43" i="4"/>
  <c r="C24" i="7"/>
  <c r="C12" i="7"/>
  <c r="C27" i="4"/>
  <c r="P13" i="4" l="1"/>
  <c r="P37" i="4"/>
  <c r="P23" i="4"/>
  <c r="P49" i="4"/>
  <c r="P45" i="4"/>
  <c r="F35" i="4"/>
  <c r="H35" i="4"/>
  <c r="D35" i="4"/>
  <c r="E35" i="4"/>
  <c r="J35" i="4"/>
  <c r="O35" i="4"/>
  <c r="L35" i="4"/>
  <c r="I35" i="4"/>
  <c r="N35" i="4"/>
  <c r="M35" i="4"/>
  <c r="G35" i="4"/>
  <c r="K35" i="4"/>
  <c r="L27" i="4"/>
  <c r="H27" i="4"/>
  <c r="D27" i="4"/>
  <c r="O27" i="4"/>
  <c r="K27" i="4"/>
  <c r="G27" i="4"/>
  <c r="N27" i="4"/>
  <c r="J27" i="4"/>
  <c r="F27" i="4"/>
  <c r="M27" i="4"/>
  <c r="I27" i="4"/>
  <c r="E27" i="4"/>
  <c r="O25" i="4"/>
  <c r="K25" i="4"/>
  <c r="G25" i="4"/>
  <c r="N25" i="4"/>
  <c r="J25" i="4"/>
  <c r="F25" i="4"/>
  <c r="M25" i="4"/>
  <c r="I25" i="4"/>
  <c r="E25" i="4"/>
  <c r="L25" i="4"/>
  <c r="H25" i="4"/>
  <c r="D25" i="4"/>
  <c r="O33" i="4"/>
  <c r="K33" i="4"/>
  <c r="G33" i="4"/>
  <c r="N33" i="4"/>
  <c r="J33" i="4"/>
  <c r="F33" i="4"/>
  <c r="M33" i="4"/>
  <c r="I33" i="4"/>
  <c r="E33" i="4"/>
  <c r="L33" i="4"/>
  <c r="H33" i="4"/>
  <c r="D33" i="4"/>
  <c r="L43" i="4"/>
  <c r="H43" i="4"/>
  <c r="D43" i="4"/>
  <c r="O43" i="4"/>
  <c r="K43" i="4"/>
  <c r="G43" i="4"/>
  <c r="N43" i="4"/>
  <c r="J43" i="4"/>
  <c r="F43" i="4"/>
  <c r="M43" i="4"/>
  <c r="I43" i="4"/>
  <c r="E43" i="4"/>
  <c r="N31" i="4"/>
  <c r="J31" i="4"/>
  <c r="F31" i="4"/>
  <c r="M31" i="4"/>
  <c r="I31" i="4"/>
  <c r="E31" i="4"/>
  <c r="L31" i="4"/>
  <c r="H31" i="4"/>
  <c r="D31" i="4"/>
  <c r="O31" i="4"/>
  <c r="K31" i="4"/>
  <c r="G31" i="4"/>
  <c r="C51" i="4"/>
  <c r="C32" i="4" s="1"/>
  <c r="M29" i="4"/>
  <c r="I29" i="4"/>
  <c r="E29" i="4"/>
  <c r="L29" i="4"/>
  <c r="H29" i="4"/>
  <c r="D29" i="4"/>
  <c r="O29" i="4"/>
  <c r="K29" i="4"/>
  <c r="G29" i="4"/>
  <c r="N29" i="4"/>
  <c r="J29" i="4"/>
  <c r="F29" i="4"/>
  <c r="C19" i="7"/>
  <c r="C31" i="7" s="1"/>
  <c r="P33" i="4" l="1"/>
  <c r="P25" i="4"/>
  <c r="P43" i="4"/>
  <c r="P27" i="4"/>
  <c r="P29" i="4"/>
  <c r="P31" i="4"/>
  <c r="P35" i="4"/>
  <c r="F51" i="4"/>
  <c r="F52" i="4" s="1"/>
  <c r="N51" i="4"/>
  <c r="N52" i="4" s="1"/>
  <c r="O51" i="4"/>
  <c r="O52" i="4" s="1"/>
  <c r="C26" i="4"/>
  <c r="C28" i="4"/>
  <c r="C44" i="4"/>
  <c r="H51" i="4"/>
  <c r="H52" i="4" s="1"/>
  <c r="E51" i="4"/>
  <c r="E52" i="4" s="1"/>
  <c r="G51" i="4"/>
  <c r="G52" i="4" s="1"/>
  <c r="L51" i="4"/>
  <c r="L52" i="4" s="1"/>
  <c r="C30" i="4"/>
  <c r="K51" i="4"/>
  <c r="K52" i="4" s="1"/>
  <c r="I51" i="4"/>
  <c r="I52" i="4" s="1"/>
  <c r="M51" i="4"/>
  <c r="M52" i="4" s="1"/>
  <c r="J51" i="4"/>
  <c r="J52" i="4" s="1"/>
  <c r="C46" i="4"/>
  <c r="C24" i="4"/>
  <c r="C18" i="4"/>
  <c r="C48" i="4"/>
  <c r="C42" i="4"/>
  <c r="C36" i="4"/>
  <c r="C16" i="4"/>
  <c r="C22" i="4"/>
  <c r="C20" i="4"/>
  <c r="C40" i="4"/>
  <c r="C50" i="4"/>
  <c r="C38" i="4"/>
  <c r="C14" i="4"/>
  <c r="C34" i="4"/>
  <c r="D51" i="4"/>
  <c r="D52" i="4" s="1"/>
  <c r="P51" i="4" l="1"/>
  <c r="P52" i="4" s="1"/>
  <c r="C52" i="4"/>
</calcChain>
</file>

<file path=xl/comments1.xml><?xml version="1.0" encoding="utf-8"?>
<comments xmlns="http://schemas.openxmlformats.org/spreadsheetml/2006/main">
  <authors>
    <author>Cristina</author>
  </authors>
  <commentList>
    <comment ref="D12" authorId="0">
      <text>
        <r>
          <rPr>
            <sz val="9"/>
            <color indexed="81"/>
            <rFont val="Tahoma"/>
            <family val="2"/>
          </rPr>
          <t xml:space="preserve">Fonte: Orientações Para Elaboração De Planilhas Orçamentárias De Obras Públicas, Tribunal de Contas da União, 2014. Página 87 - BDI médio. </t>
        </r>
      </text>
    </comment>
    <comment ref="D29" authorId="0">
      <text>
        <r>
          <rPr>
            <sz val="9"/>
            <color indexed="81"/>
            <rFont val="Tahoma"/>
            <family val="2"/>
          </rPr>
          <t>GRUPO I –  CLASSE VII – Plenário
TC 025.990/2008-2</t>
        </r>
      </text>
    </comment>
  </commentList>
</comments>
</file>

<file path=xl/sharedStrings.xml><?xml version="1.0" encoding="utf-8"?>
<sst xmlns="http://schemas.openxmlformats.org/spreadsheetml/2006/main" count="868" uniqueCount="596">
  <si>
    <t>DETALHAMENTO DO CÁLCULO DO BDI</t>
  </si>
  <si>
    <t xml:space="preserve">Fonte: Orientações Para Elaboração De Planilhas Orçamentárias De Obras Públicas, Tribunal de Contas da União, 2014. Página 91. </t>
  </si>
  <si>
    <t>Para a execução de obras utiliza-se:</t>
  </si>
  <si>
    <t>AC</t>
  </si>
  <si>
    <t>Administração Central</t>
  </si>
  <si>
    <t>S</t>
  </si>
  <si>
    <t>Seguro</t>
  </si>
  <si>
    <t>R</t>
  </si>
  <si>
    <t>G</t>
  </si>
  <si>
    <t>Garantia</t>
  </si>
  <si>
    <t>DF</t>
  </si>
  <si>
    <t>Despesas Financeiras</t>
  </si>
  <si>
    <t>L</t>
  </si>
  <si>
    <t>Lucro bruto</t>
  </si>
  <si>
    <t>I</t>
  </si>
  <si>
    <t>PIS</t>
  </si>
  <si>
    <t>Cofins</t>
  </si>
  <si>
    <t>CPRB</t>
  </si>
  <si>
    <t>ISS</t>
  </si>
  <si>
    <t>EXECUÇÃO DE OBRAS</t>
  </si>
  <si>
    <t>BDI Calculado</t>
  </si>
  <si>
    <t>BDI Adotado</t>
  </si>
  <si>
    <t>Para instalações de equipamentos com BDI diferenciado utiliza-se:</t>
  </si>
  <si>
    <t>INSTALAÇÃO DE EQUIPAMENTOS</t>
  </si>
  <si>
    <t>__________________________________________________________</t>
  </si>
  <si>
    <t>INSTITUTO FEDERAL FARROUPILHA</t>
  </si>
  <si>
    <t>CAMPUS SANTO ÂNGELO</t>
  </si>
  <si>
    <t>BDI - EXECUÇÃO DE OBRA</t>
  </si>
  <si>
    <t>BDI - EQUIPAMENTOS</t>
  </si>
  <si>
    <t>ITEM</t>
  </si>
  <si>
    <t>SERVIÇOS</t>
  </si>
  <si>
    <t>QUANT.</t>
  </si>
  <si>
    <t>UNID.</t>
  </si>
  <si>
    <t>VALOR UNITÁRIO S/ BDI</t>
  </si>
  <si>
    <t>VALOR UNITÁRIO C/ BDI</t>
  </si>
  <si>
    <t>TOTAL</t>
  </si>
  <si>
    <t>SERVIÇOS PRELIMINARES E TÉCNICOS</t>
  </si>
  <si>
    <t xml:space="preserve">TAXA CREA - ARTs DE EXECUÇÃO (ARQUITETÔNICO / ELÉTRICO / HIDROSSANITÁRIO / PPCI / ESTRUTURAL  E AR CONDICIONADO) </t>
  </si>
  <si>
    <t xml:space="preserve"> M² </t>
  </si>
  <si>
    <t xml:space="preserve">UN </t>
  </si>
  <si>
    <t>INFRAESTRUTURA</t>
  </si>
  <si>
    <t xml:space="preserve">M² </t>
  </si>
  <si>
    <t>M³</t>
  </si>
  <si>
    <t>SUPERESTRUTURA</t>
  </si>
  <si>
    <t>IMPERMEABILIZAÇÃO</t>
  </si>
  <si>
    <t xml:space="preserve">M </t>
  </si>
  <si>
    <t>ESQUADRIAS</t>
  </si>
  <si>
    <t>7.1</t>
  </si>
  <si>
    <t>ESQUADRIAS METALICAS</t>
  </si>
  <si>
    <t>PI5 - ESQUADRIA EM ALUMÍNIO ANODIZADO COM VENEZIANA VENTILADA EM ALUMÍNIO ANODIZADO - 2,10 X 1,60 M - CONFORME PROJETO, COMPLETA E INSTALADA</t>
  </si>
  <si>
    <t>JE1 - ESQUADRIA EM ALUMÍNIO ANODIZADO - 4,41 X 2,70 M - FIXAÇÃO COM PARAFUSOS E VEDAÇÃO COM ESPUMA EXPANSIVA PU</t>
  </si>
  <si>
    <t>JE2 - ESQUADRIA EM ALUMÍNIO ANODIZADO - 4,10 X 1,60 M - FIXAÇÃO COM PARAFUSOS E VEDAÇÃO COM ESPUMA EXPANSIVA PU</t>
  </si>
  <si>
    <t>JE5 - ESQUADRIA EM ALUMÍNIO ANODIZADO - 1,09 X 0,80 M - FIXAÇÃO COM PARAFUSOS E VEDAÇÃO COM ESPUMA EXPANSIVA PU</t>
  </si>
  <si>
    <t>UN</t>
  </si>
  <si>
    <t>7.2</t>
  </si>
  <si>
    <t>ESQUADRIAS DE MADEIRA</t>
  </si>
  <si>
    <t xml:space="preserve">PI3 - PORTA 90 X 210 CM, INCLUSIVE BARRA DE APOIO EM AÇO INOX POLIDO E REVESTIMENTO RESISTENTE A IMPACTOS, CONFORME PROJETO </t>
  </si>
  <si>
    <t xml:space="preserve">PI4 - PORTA 90 X 210 CM, CONFORME PROJETO </t>
  </si>
  <si>
    <t>VIDROS</t>
  </si>
  <si>
    <t>M²</t>
  </si>
  <si>
    <t>JE1 - VIDRO LAMINADO 6 MM</t>
  </si>
  <si>
    <t>JE2 - VIDRO LAMINADO 6 MM</t>
  </si>
  <si>
    <t>JE5 - VIDRO MINI BOREAL 4 MM</t>
  </si>
  <si>
    <t>COBERTURAS</t>
  </si>
  <si>
    <t>CAPEAMENTO PARA PLATIBANDA EM CHAPA DE AÇO GALVANIZADO Nº 24  DESENVOLVIMENTO 33 CM</t>
  </si>
  <si>
    <t>REVESTIMENTOS</t>
  </si>
  <si>
    <t>PINTURAS</t>
  </si>
  <si>
    <t>11.1</t>
  </si>
  <si>
    <t>PINTURA INTERNA</t>
  </si>
  <si>
    <t>PINTURA COM SELADOR ACRÍLICO EM PAREDES, UMA DEMÃO, CONFORME ESPECIFICAÇÕES E PROJETO ARQUITETÔNICO</t>
  </si>
  <si>
    <t>PINTURA COM SELADOR ACRÍLICO EM TETOS, UMA DEMÃO, CONFORME ESPECIFICAÇÕES E PROJETO ARQUITETÔNICO</t>
  </si>
  <si>
    <t xml:space="preserve">PINTURA COM TINTA ACRÍLICA EM PAREDES, DUAS DEMÃOS, CONFORME ESPECIFICAÇÕES E PROJETO ARQUITETÔNICO </t>
  </si>
  <si>
    <t>11.2</t>
  </si>
  <si>
    <t>PINTURA EXTERNA</t>
  </si>
  <si>
    <t xml:space="preserve">PINTURA ACRÍLICA EM PAREDES, DUAS DEMÃOS,  INCLUSIVE REVESTIMENTO INTERNO DA PLATIBANDA E MARQUISES, CONFORME ESPECIFICAÇÕES E PROJETO ARQUITETÔNICO </t>
  </si>
  <si>
    <t>PINTURA MADEIRAS</t>
  </si>
  <si>
    <t>PINTURA METAIS</t>
  </si>
  <si>
    <t xml:space="preserve">PISO </t>
  </si>
  <si>
    <t>12.1</t>
  </si>
  <si>
    <t>PISOS INTERNOS</t>
  </si>
  <si>
    <t>PISOS EXTERNOS</t>
  </si>
  <si>
    <t>12.2</t>
  </si>
  <si>
    <t>SOLEIRAS, RODAPÉS E PEITORIS</t>
  </si>
  <si>
    <t>RODAPÉ DE PORCELANATO, H=8,5 CM, MESMO MATERIAL DO PISO PORCELANATO, INCLUSIVE ARGAMASSA DE ASSENTAMENTO E REJUNTE, CONFORME PROJETOS E ESPECIFICAÇÕES</t>
  </si>
  <si>
    <t>M</t>
  </si>
  <si>
    <t>INSTALAÇÕES HIDROSSANITÁRIAS</t>
  </si>
  <si>
    <t>LOUÇAS, ACESSÓRIOS E METAIS - SANITÁRIOS ACESSÍVEIS</t>
  </si>
  <si>
    <t>INSTALAÇÕES ELÉTRICAS</t>
  </si>
  <si>
    <t>INSTALAÇÕES DE COMBATE A INCÊNDIO</t>
  </si>
  <si>
    <t>EXTINTOR DE INCÊNDIO DE PÓ QUÍMICO SECO TIPO ABC 4 KG- FORNECIMENTO E INSTALAÇÃO</t>
  </si>
  <si>
    <t>PLACA DE SINALIZAÇÃO INCENDIO 30 X 15 CM, EM PVC 2 MM, FOTOLUMINESCENTE CERTIFICADA - CONFORME NBR 13434 - FORNECIMENTO E INSTALAÇÃO</t>
  </si>
  <si>
    <t>PLACA DE SINALIZAÇÃO INCENDIO 20 X 40 CM, EM PVC 2 MM, FOTOLUMINESCENTE CERTIFICADA - CONFORME NBR 13434 - FORNECIMENTO E INSTALAÇÃO</t>
  </si>
  <si>
    <t>PLACA DE SINALIZAÇÃO INCENDIO 15 X 15 CM, EM PVC 2 MM, FOTOLUMINESCENTE CERTIFICADA - CONFORME NBR 13434 - FORNECIMENTO E INSTALAÇÃO</t>
  </si>
  <si>
    <t>LUMINÁRIA DE EMERGÊNCIA  - FORNECIMENTO E INSTALAÇÃO</t>
  </si>
  <si>
    <t>INSTALAÇÕES DE AR CONDICIONADO</t>
  </si>
  <si>
    <t>SERVIÇOS COMPLEMENTARES</t>
  </si>
  <si>
    <t>TOTAL DA OBRA (COM BDI JÁ INCLUSO)</t>
  </si>
  <si>
    <t>OBSERVAÇÕES:</t>
  </si>
  <si>
    <t>_________________________________________________</t>
  </si>
  <si>
    <t>CRONOGRAMA FÍSICO FINANCEIRO</t>
  </si>
  <si>
    <t>CRONOGRAMA</t>
  </si>
  <si>
    <t>DESCRIÇÃO</t>
  </si>
  <si>
    <t xml:space="preserve">TOTAL </t>
  </si>
  <si>
    <t>PARCELA 1           (30 dias)</t>
  </si>
  <si>
    <t>% PARCELA</t>
  </si>
  <si>
    <t>ORÇAMENTO RESUMO</t>
  </si>
  <si>
    <t>DISCRIMINAÇÃO</t>
  </si>
  <si>
    <t xml:space="preserve">                                                                                                                                                                                                                                                                                                                                                                                                                                                                                                                                                                                                                                                                                                                                                                                                                                                                                                                                                                                                                                                                                                          </t>
  </si>
  <si>
    <t>PE1 - VIDRO TEMPERADO 8 MM</t>
  </si>
  <si>
    <t>RUFO EM CHAPA DE AÇO GALVANIZADO NÚMERO 24, CORTE DE 25 CM</t>
  </si>
  <si>
    <t>ESTRUTURA PARA COBERTURA DE MADEIRA DE CEDRINHO</t>
  </si>
  <si>
    <t xml:space="preserve">MOLA HIDRÁULICA AÉREA </t>
  </si>
  <si>
    <t xml:space="preserve">LASTRO DE BRITA COM ESPESSURA DE 5 CM </t>
  </si>
  <si>
    <t>REGULARIZAÇÃO - CONTRAPISO INTERNO EM ARGAMASSA TRAÇO 1:4, PREPARO MECÂNICO,  ESPESSURA 3 CM, INCLUSIVE ÁREA DO RESERVATÓRIO</t>
  </si>
  <si>
    <t>12.3</t>
  </si>
  <si>
    <t>MOVIMENTO DE TERRA</t>
  </si>
  <si>
    <t>12.4</t>
  </si>
  <si>
    <t>13.1</t>
  </si>
  <si>
    <t>13.2</t>
  </si>
  <si>
    <t>13.3</t>
  </si>
  <si>
    <t>DISPENSER PARA PAPEL HIGIÊNICO EM PLÁSTICO ABS</t>
  </si>
  <si>
    <t>DISPENSER PARA SABONETE LÍQUIDO EM PLÁSTICO ABS</t>
  </si>
  <si>
    <t>PILARES EM CONCRETO ARMADO USINADO, FCK 25 MPA, INCLUSIVE ARMADURAS E FORMAS - COMPLETO</t>
  </si>
  <si>
    <t xml:space="preserve">REVESTIMENTOS DAS PAREDES EM CERÂMICA 45 X 45 CM BRANCO ACETINADO, INCLUSIVE ARGAMASSA COLANTE E REJUNTE </t>
  </si>
  <si>
    <t>REVESTIMENTOS DE PAREDES E TETO INTERNOS</t>
  </si>
  <si>
    <t>REVESTIMENTOS DE PAREDES E TETO EXTERNOS</t>
  </si>
  <si>
    <t xml:space="preserve">FUNDO SELADOR ACRILICO, UMA DEMÃO,  INCLUSIVE REVESTIMENTO INTERNO DA PLATIBANDA E MARQUISES, CONFORME ESPECIFICAÇÕES E PROJETO ARQUITETÔNICO </t>
  </si>
  <si>
    <t>AS BUILT DO PROJETO ARQUITETÔNICO E COMPLEMENTARES (DIGITAL NOS FORMATOS .DWG E .PDF E 1 CÓPIA IMPRESSA)</t>
  </si>
  <si>
    <t>PAVIMENTAÇÃO COM PISO TÁTIL DIRECIONAL E/OU ALERTA, EM CONCRETO P/ DEFICIENTES VISUAIS, DIMENSÕES 40 X 40 X 2 CM, APLICADO COM ARGAMASSA E REJUNTADO</t>
  </si>
  <si>
    <t>PLACA DE SINALIZAÇÃO VISUAL NAS PORTAS DAS SALAS E DOS SANITÁRIOS 20 X 20 CM, EM PVC 2MM - FORNECIMENTO E INSTALAÇÃO</t>
  </si>
  <si>
    <t>1.1</t>
  </si>
  <si>
    <t>1.2</t>
  </si>
  <si>
    <t>1.3</t>
  </si>
  <si>
    <t>1.4</t>
  </si>
  <si>
    <t>1.5</t>
  </si>
  <si>
    <t>1.6</t>
  </si>
  <si>
    <t>2.1</t>
  </si>
  <si>
    <t>PLACA DE OBRA EM CHAPA DE AÇO GALVANIZADO, CONFORME MANUAL DE PLACAS DO GOVERNO FEDERAL</t>
  </si>
  <si>
    <t>6.1</t>
  </si>
  <si>
    <t>6.2</t>
  </si>
  <si>
    <t>6.3</t>
  </si>
  <si>
    <t>VIGAS NÍVEL PLATIBANDA EM CONCRETO ARMADO USINADO, FCK 25 MPA, INCLUSIVE ARMADURAS E FORMAS - COMPLETA</t>
  </si>
  <si>
    <t xml:space="preserve">ENCUNHAMENTO DE ALVENARIA DE VEDAÇÃO COM ARGAMASSA </t>
  </si>
  <si>
    <t>3.1</t>
  </si>
  <si>
    <t>3.2</t>
  </si>
  <si>
    <t>LIMPEZA MECANIZADA DE TERRENO COM REMOCAO DE CAMADA VEGETAL</t>
  </si>
  <si>
    <t xml:space="preserve">ESPALHAMENTO DE MATERIAL DE 1A CATEGORIA </t>
  </si>
  <si>
    <t>TELHA TRAPEZOIDAL EM AÇO GALVANIZADO TIPO SANDUICHE -TP 40 (CHAPA 0,5 MM) + EPS 50 MM + TP 40 (CHAPA 0,5 MM)</t>
  </si>
  <si>
    <t>GERENCIAMENTO DE OBRAS</t>
  </si>
  <si>
    <t>PLACA TÁTIL BRAILLE/RELEVO ACRÍLICO 30 X 20 CM - FORNECIMENTO E INSTALAÇÃO</t>
  </si>
  <si>
    <t>ALÇAPÃO METÁLICO 100 X 100 CM, INCLUSO FERRAGENS</t>
  </si>
  <si>
    <t>TORNEIRAS DE MESA METÁLICA CROMADA, COM FECHAMENTO AUTOMÁTICO DO TIPO PRESSMATIC PARA ACIONAMENTO COM A MÃO, COM AREJADOR ECONÔMICO, MODELO DOCOL PRESSMATIC MESA BENEFIT CROMADO</t>
  </si>
  <si>
    <t>RODAPÉ EM BASALTO CINZA FOSCO (MEIA LIXA), H=8 CM, ESPESSURA 1,6 CM, INCLUSIVE ARGAMASSA DE ASSENTAMENTO E REJUNTE, CONFORME PROJETOS E ESPECIFICAÇÕES</t>
  </si>
  <si>
    <t>18.1</t>
  </si>
  <si>
    <t>18.2</t>
  </si>
  <si>
    <t>18.1.1</t>
  </si>
  <si>
    <t>CONDICIONADORES DE AR</t>
  </si>
  <si>
    <t>INFRAESTRUTURA FRIGORÍFICA</t>
  </si>
  <si>
    <t>INTERLIGAÇÃO DAS UNIDADES  CONDENSADORAS A EVAPORADORAS PISO TETO, INCLUSIVE TUBULAÇÃO DE COBRE, ISOLAMENTO, CONEXÕES, FIXAÇÕES P/ CONDICIONADORES DE AR SPLIT SYSTEM DE 24000 BTU - FORNECIMENTO E INSTALAÇÃO . (UNIDADE: M). COMPOSIÇÃO BASE: ORSE 7289</t>
  </si>
  <si>
    <t>14.1</t>
  </si>
  <si>
    <t>TUBO DE PVC, SÉRIE NORMAL, ESGOTO PREDIAL, DN 40 MM (EM RAMAL DE DESCARGA OU RAMAL DE ESGOTO SANITÁRIO), INCLUSIVE CONEXÕES, CORTES E FIXAÇÕES PARA PRÉDIOS.</t>
  </si>
  <si>
    <t>TUBO DE PVC, SÉRIE NORMAL, ESGOTO PREDIAL, DN 50 MM (EM RAMAL DE DESCARGA OU RAMAL DE ESGOTO SANITÁRIO), INCLUSIVE CONEXÕES, CORTES E FIXAÇÕES PARA PRÉDIOS.</t>
  </si>
  <si>
    <t>TUBO DE PVC SÉRIE NORMAL, ESGOTO PREDIAL, DN 75 MM (EM RAMAL DE DESCARGA OU RAMAL DE ESGOTO SANITÁRIO), INCLUSIVE CONEXÕES, CORTES E FIXAÇÕES PARA PRÉDIOS.</t>
  </si>
  <si>
    <t>TUBO DE PVC SÉRIE NORMAL, ESGOTO PREDIAL, DN 100 MM (EM RAMAL DE DESCARGA OU RAMAL DE ESGOTO SANITÁRIO), INCLUSIVE CONEXÕES, CORTES E FIXAÇÕES PARA PRÉDIOS.</t>
  </si>
  <si>
    <t>BASE DE AREIA PARA ASSENTAMENTO DA TUBULAÇÃO DE ESGOTO (ESPESSURA DE 10CM)</t>
  </si>
  <si>
    <t>REATERRO MANUAL DE VALAS COM COMPACTAÇÃO MANUAL, PARA ASSENTAMENTO DA TUBULUAÇÃO DE ESGOTO.</t>
  </si>
  <si>
    <t>CALHA EM CHAPA DE AÇO GALVANIZADO NÚMERO 24, DESENVOLVIMENTO DE 75 CM, INCLUSO TRANSPORTE VERTICAL.</t>
  </si>
  <si>
    <t>BASE DE AREIA PARA ASSENTAMENTO DA TUBULAÇÃO PLUVIAL (ESPESSURA DE 10CM)</t>
  </si>
  <si>
    <t>REATERRO MANUAL DE VALAS COM COMPACTAÇÃO MANUAL PARA ASSENTAMENTO DA TUBULAÇÃO PLUVIAL.</t>
  </si>
  <si>
    <t>14.2</t>
  </si>
  <si>
    <t>ESGOTO SANITÁRIO</t>
  </si>
  <si>
    <t>14.3</t>
  </si>
  <si>
    <t>ESGOTO PLUVIAL</t>
  </si>
  <si>
    <t>PASSEIO - EXECUÇÃO DE PISO EM CONCRETO, ESPESSURA 10 CM, ARMADO</t>
  </si>
  <si>
    <t>ALVENARIA DE VEDAÇÃO DE PAREDES DE BLOCO CERÂMICO (TIJOLO DE VEDAÇÃO FURO QUADRADO), 9 FUROS, DE 14 X 19 X 24 CM, ESPESSURA 19 CM E ARGAMASSA DE ASSENTAMENTO TRAÇO 1:2:8</t>
  </si>
  <si>
    <t>7.3</t>
  </si>
  <si>
    <t>7.4</t>
  </si>
  <si>
    <t>8.1</t>
  </si>
  <si>
    <t>8.2</t>
  </si>
  <si>
    <t>11.2.1</t>
  </si>
  <si>
    <t>11.2.2</t>
  </si>
  <si>
    <t>11.2.3</t>
  </si>
  <si>
    <t>ALVENARIAS</t>
  </si>
  <si>
    <t>RODAMEIOS EM MADEIRA LAQUEADA BRANCA 9,5 CM</t>
  </si>
  <si>
    <t>BARRAS VASO SANITÁRIO - BARRA DE APOIO EM AÇO INOX POLIDO, L=80 CM</t>
  </si>
  <si>
    <t>SOLEIRA EM BASALTO CINZA, LARGURA DE 17CM, ESPESSURA 1,6 CM, ASSENTADO COM ARGAMASSA TRAÇO 1:4 (CIMENTO E AREIA MÉDIA)</t>
  </si>
  <si>
    <t>SOLEIRA EM BASALTO CINZA, LARGURA DE 25 CM, ESPESSURA 1,6 CM, ASSENTADO COM ARGAMASSA TRAÇO 1:4 (CIMENTO E AREIA MÉDIA)</t>
  </si>
  <si>
    <t>INSTITUTO FEDERAL DE EDUCAÇÃO, CIÊNCIA E TECNOLOGIA FARROUPILHA</t>
  </si>
  <si>
    <t>ESPELHO CRISTAL ESPESSURA 4,0MM</t>
  </si>
  <si>
    <t>% EXECUTADA</t>
  </si>
  <si>
    <t>BARRA ANTI PÂNICO DUPLA PARA PORTA DE VIDRO - FORNECIMENTO E INSTALAÇÃO</t>
  </si>
  <si>
    <t>6.4</t>
  </si>
  <si>
    <t>6.5</t>
  </si>
  <si>
    <t>BEIRAIS E MARQUISES - PROTEÇÃO MECÂNICA DA IMPERMEABILIZAÇÃO COM ARGAMASSA DE CIMENTO E AREIA, TRAÇO 1:4, COM ADITIVO IMPERMEABILIZANTE, E=2 CM</t>
  </si>
  <si>
    <t xml:space="preserve">BEIRAIS E MARQUISES - CHAPISCO TRAÇO 1:4 (CIMENTO E AREIA), ESPESSURA 0,5 CM </t>
  </si>
  <si>
    <t>BEIRAIS E MARQUISES - REGULARIZAÇÃO DAS ÁREAS A SEREM IMPERMEABILIZADAS EM CONTRAPISO EM ARGAMASSA TRAÇO 1:4 (CIMENTO E AREIA), PREPARO MECÂNICO, APLICADO EM ÁREAS SECAS SOBRE LAJE, ADERIDO, ESPESSURA 3 CM</t>
  </si>
  <si>
    <t>PRENDEDOR DE PORTA COM FIXAÇÃO TIPO MOLA METÁLICOS COM ACABAMENTO CROMADO</t>
  </si>
  <si>
    <t>PI4 - VIDRO LISO INCOLOR 4 MM</t>
  </si>
  <si>
    <t>REBOCO PARA PAREDES ARGAMASSA TRAÇO 1:2 (CAL, AREIA FINA PENEIRADA), ESPESSURA 0,5 CM, PREPARO MECÂNICO, INCLUSIVE REVESTIMENTO INTERNO DA PLATIBANDA</t>
  </si>
  <si>
    <t>VERGAS  E CONTRA VERGAS PRÉ MOLDADAS C/ CONCRETO FCK=15 MPA - JANELAS E PORTAS</t>
  </si>
  <si>
    <t>PINTURA ESMALTE PREMIUM ACETINADO PARA ESQUADRIAS DE MADEIRA, DUAS DEMÃOS, CONFORME ESPECIFICAÇÕES E PROJETO ARQUITETÔNICO</t>
  </si>
  <si>
    <t>PISO DE BASALTO CINZA FOSCO (MEIA - LIXA), 40 X40 CM, E = 1,6 CM, INCLUSIVE ARGAMASSA DE ASSENTAMENTO E REJUNTE</t>
  </si>
  <si>
    <t>PAVIMENTAÇÃO COM PISO TÁTIL DIRECIONAL E/OU ALERTA, EM BORRACHA, DIMENSÕES 25x25 CM, APLICADO</t>
  </si>
  <si>
    <t>DISPENSER PARA PAPEL TOALHA INTERFOLHADO EM PLÁSTICO ABS</t>
  </si>
  <si>
    <t>LAVATÓRIO DE LOUÇA BRANCO, MODELO DECA VOGUE PLUS, COM COLUNA SUSPENSA, INCLUSIVE  VÁLVULA CROMADA, ENGATE FLEXÍVEL METÁLICO E SIFÃO DE PVC</t>
  </si>
  <si>
    <t>TORNEIRA PARA COZINHA DE MESA COM SAÍDA PARA FILTRO 1/2", REGISTRO ¼ DE VOLTA, MARCA DOCOL, MODELO PERTUTTI</t>
  </si>
  <si>
    <t>CUBA RETANGULAR EM AÇO INOX 304, DIMENSÕES 40 X 34 X 14 CM, ESPESSURA 0,6 MM, POLIDA, COM VÁLVULA, MARCA TRAMONTINA</t>
  </si>
  <si>
    <t xml:space="preserve">COBERTURA PASSEIO EXECUTADA EM POLICARBONATO ALVEOLAR, COM ESTRUTURA METÁLICA  COM SUSTENTAÇÃO DE TUBOS DE 4 MM DE ESPESSURA E 4 POLEGADAS DE DIÂMETRO, BASE DE SUSTENTAÇÃO EM TUBO GALVANIZADO, PINTADAS NA COR DO CÂMPUS, CONFORME MEMORIAL E PROJETO - MATERIAL E INSTALAÇÃO </t>
  </si>
  <si>
    <t>15.1</t>
  </si>
  <si>
    <t>15.2</t>
  </si>
  <si>
    <t>SISTEMA DE PROTEÇÃO CONTRA DESCARGAS ATMOSFÉRICAS - SPDA</t>
  </si>
  <si>
    <t>16.1</t>
  </si>
  <si>
    <t>16.2</t>
  </si>
  <si>
    <t>16.3</t>
  </si>
  <si>
    <t>16.4</t>
  </si>
  <si>
    <t>16.5</t>
  </si>
  <si>
    <t>16.6</t>
  </si>
  <si>
    <t xml:space="preserve">CHAPISCO NO TETO, TRAÇO 1:3 (CIMENTO E AREIA), ESPESSURA 0,5 CM </t>
  </si>
  <si>
    <t>12.1.1</t>
  </si>
  <si>
    <t>12.1.2</t>
  </si>
  <si>
    <t>12.1.3</t>
  </si>
  <si>
    <t>12.1.4</t>
  </si>
  <si>
    <t>12.2.1</t>
  </si>
  <si>
    <t>12.2.2</t>
  </si>
  <si>
    <t>12.2.3</t>
  </si>
  <si>
    <t>12.2.4</t>
  </si>
  <si>
    <t>12.3.1</t>
  </si>
  <si>
    <t>12.3.2</t>
  </si>
  <si>
    <t>12.4.1</t>
  </si>
  <si>
    <t xml:space="preserve">PINTURA COM TINTA ACRÍLICA EM TETO, DUAS DEMÃOS, CONFORME ESPECIFICAÇÕES E PROJETO ARQUITETÔNICO </t>
  </si>
  <si>
    <t>13.3.1</t>
  </si>
  <si>
    <t>13.3.3</t>
  </si>
  <si>
    <t>13.3.4</t>
  </si>
  <si>
    <t>13.3.5</t>
  </si>
  <si>
    <t>13.3.6</t>
  </si>
  <si>
    <t>13.3.7</t>
  </si>
  <si>
    <t>18.1.2</t>
  </si>
  <si>
    <t>18.2.1</t>
  </si>
  <si>
    <t>18.2.2</t>
  </si>
  <si>
    <t>18.2.3</t>
  </si>
  <si>
    <t>18.2.4</t>
  </si>
  <si>
    <t>3.3</t>
  </si>
  <si>
    <t>3.4</t>
  </si>
  <si>
    <t>PARCELA 2        (60 dias)</t>
  </si>
  <si>
    <t>PARCELA 3         (90 dias)</t>
  </si>
  <si>
    <t>PARCELA 4       (120 dias)</t>
  </si>
  <si>
    <t>PARCELA 5          (150 dias)</t>
  </si>
  <si>
    <t>PARCELA 6            (180 dias)</t>
  </si>
  <si>
    <t>PARCELA 7            (210 dias)</t>
  </si>
  <si>
    <t>PARCELA 8            (240 dias)</t>
  </si>
  <si>
    <t>PARCELA 9              (270 dias)</t>
  </si>
  <si>
    <t>PARCELA 10            (300 dias)</t>
  </si>
  <si>
    <t>PARCELA 11           (330 dias)</t>
  </si>
  <si>
    <t>PARCELA 12             (360 dias)</t>
  </si>
  <si>
    <t>INSTALAÇÕES DE LÓGICA</t>
  </si>
  <si>
    <t>1) OS CUSTOS APRESENTADOS NESTA PLANILHA ORÇAMENTÁRIA ENGLOBAM EM SEU VALOR TODA A MÃO-DE-OBRA, MATERIAIS, FERRAMENTAS, EQUIPAMENTOS E DEMAIS ITENS NECESSÁRIOS A PERFEITA E COMPLETA EXECUÇÃO DO SERVIÇO.</t>
  </si>
  <si>
    <t>2) A PRESENTE PLANILHA ORÇAMENTÁRIA DEVE SER ANALISADA EM CONJUNTO COM O CADERNO DE ENCARGOS, COM O CRONOGRAMA FÍSICO FINANCEIRO E COM OS RESPECTIVOS PROJETOS.</t>
  </si>
  <si>
    <t>3) A ADMINISTRAÇÃO LOCAL (SUBITEM 2.1) DEVERÁ SER MEDIDA CONFORME A EXECUÇÃO FINANCEIRA DOS DEMAIS SERVIÇOS DA OBRA. ASSIM, SE A CONTRATADA EXECUTOU 9% DO VALOR DA OBRA EM DETERMINADO MÊS, POR EXEMPLO, ELA DEVE RECEBER 9% DO PAGAMENTO PREVISTO PARA A ADMINISTRAÇÃO LOCAL.</t>
  </si>
  <si>
    <t>LOUÇAS, ACESSÓRIOS E METAIS - COPA</t>
  </si>
  <si>
    <t xml:space="preserve">EMBOÇO TRAÇO 1:2:8 (CIMENTO, CAL E AREIA MÉDIA), ESPESSURA 1,0 CM </t>
  </si>
  <si>
    <t>EMBOÇO TRAÇO 1:2:8 (CIMENTO, CAL E AREIA MÉDIA), ESPESSURA 1,0 CM, INCLUSIVE REVESTIMENTO INTERNO DA PLATIBANDA</t>
  </si>
  <si>
    <t>Risco e Imprevistos</t>
  </si>
  <si>
    <r>
      <t>Tributos incidentes sobre o preço de venda (</t>
    </r>
    <r>
      <rPr>
        <b/>
        <sz val="10"/>
        <rFont val="Times New Roman"/>
        <family val="1"/>
      </rPr>
      <t>I</t>
    </r>
    <r>
      <rPr>
        <b/>
        <sz val="10"/>
        <rFont val="Arial"/>
        <family val="2"/>
      </rPr>
      <t>)</t>
    </r>
  </si>
  <si>
    <t>PROJETO: PRÉDIO SALAS DE AULA</t>
  </si>
  <si>
    <t>PE1 - ESQUADRIA EM ALUMÍNIO ANODIZADO, COM PINTURA ELETROSTÁTICA NA COR BRANCA, INCLUSIVE FECHADURA EXTERNA - 2,70 X 1,60 M - CONFORME PROJETO, COMPLETA E INSTALADA</t>
  </si>
  <si>
    <t xml:space="preserve">ENTRADA PROVISÓRIA DE ENERGIA ELÉTRICA AÉREA TRIFÁSICA 40A EM POSTE DE MADEIRA PONTALETADAS A CADA 2,00M </t>
  </si>
  <si>
    <t>INSTALAÇÕES PROVISÓRIAS DE OBRA - INCLUINDO ESCRITÓRIO, REFEITÓRIO, SANITÁRIOS, VESTIÁRIO, CENTRAL DE ARMADURA, CENTRAL DE FORMA E DEPÓSITO - DEVEM ATENDER A NR 18 ÁREA TOTAL DE 65 M²)</t>
  </si>
  <si>
    <t>3.5</t>
  </si>
  <si>
    <t>PLANTIO DE GRAMA EM PLACAS</t>
  </si>
  <si>
    <t>CONCRETO FCK 15 MPA, INCLUSIVE LANÇAMENTO, ADENSAMENTO E ADITIVO IMPERMEABILZIANTE - COM 8 CM DE ESPESSURA</t>
  </si>
  <si>
    <t>ALVENARIA DE VEDAÇÃO DE PAREDES DE BLOCO CERÂMICO (TIJOLO DE VEDAÇÃO FURO QUADRADO), 9 FUROS, DE 14 X 19 X 24 CM, ESPESSURA 14 CM E ARGAMASSA DE ASSENTAMENTO TRAÇO 1:2:8 (INCLUSIVE PLATIBANDAS)</t>
  </si>
  <si>
    <t>BANCADAS - TAMPO EM GRANITO CINZA POLIDO COM ESPESSURA 2 CM, ESPELHO DE 10 CM DE ALTURA E BORDA DE 3 X 2 CM (COPA)</t>
  </si>
  <si>
    <t>LASTRO DE BRITA COM ESPESSURA DE 5 CM (HALL DE ENTRADA E CALÇADA)</t>
  </si>
  <si>
    <t>TAMPA PARA CAIXA DE INSPEÇÃO EM CONCRETO PRÉ MOLDADO</t>
  </si>
  <si>
    <t>CAIXA DE INSPEÇÃO PLUVIAL  70X70 CM EM ANEL DE CONCRETO PRÉ MOLDADO, INCLUINDO FUNDO EM CONCRETO MOLDADO IN LOCO, CONFORME PROJETO</t>
  </si>
  <si>
    <t>TUBO PVC, SÉRIE NORMAL, ESGOTO PREDIAL, DN 150 MM, FORNECIDO E INSTALADO</t>
  </si>
  <si>
    <t>TUBO PVC, SÉRIE NORMAL, ESGOTO PREDIAL, DN 200 MM, FORNECIDO E INSTALADO</t>
  </si>
  <si>
    <t>TUBO PVC, SÉRIE NORMAL, ESGOTO PREDIAL, DN 250 MM, FORNECIDO E INSTALADO</t>
  </si>
  <si>
    <t>TUBO PVC, SÉRIE NORMAL, ESGOTO PREDIAL, DN 300 MM, FORNECIDO E INSTALADO</t>
  </si>
  <si>
    <t>JOELHO 90 GRAUS, PVC, ESGOTO PREDIAL, DN 150 MM</t>
  </si>
  <si>
    <t>ESCAVAÇÃO MECANICA DE VALAS PARA ASSENTAMENTO DA TUBULAÇÃO PLUVIAL</t>
  </si>
  <si>
    <t>TUBOS DE PVC, SOLDÁVEL, ÁGUA FRIA, DN 25 MM (INSTALADO EM RAMAL, SUB-RAMAL, RAMAL DE DISTRIBUIÇÃO OU PRUMADA), INCLUSIVE CONEXÕES, CORTES E FIXAÇÕES</t>
  </si>
  <si>
    <t>TUBOS DE PVC, SOLDÁVEL, ÁGUA FRIA, DN 32 MM (INSTALADO EM RAMAL, SUB-RAMAL, RAMAL DE DISTRIBUIÇÃO OU PRUMADA), INCLUSIVE CONEXÕES, CORTES E FIXAÇÕES</t>
  </si>
  <si>
    <t>TUBOS DE PVC, SOLDÁVEL, ÁGUA FRIA, DN 50 MM, INSTALADO EM RESERVAÇÃO DE ÁGUA, INCLUSIVE CONEXÕES, CORTES E FIXAÇÕES</t>
  </si>
  <si>
    <t>BASE DE AREIA PARA ASSENTAMENTO DA TUBULAÇÃO DE ÁGUA FRIA (ESPESSURA DE 10CM)</t>
  </si>
  <si>
    <t>REATERRO MANUAL DE VALAS COM COMPACTAÇÃO MANUAL PARA ASSENTAMENTO DA TUBULAÇÃO DE ÁGUA FRIA</t>
  </si>
  <si>
    <t>ESCAVAÇÃO MECANICA DE VALAS PARA ASSENTAMENTO DA TUBULAÇÃO DE ÁGUA FRIA</t>
  </si>
  <si>
    <t>REGISTRO DE GAVETA BRUTO, LATÃO, ROSCÁVEL, 1 1/2, INSTALADO EM RESERVAÇÃO DE ÁGUA DE EDIFICAÇÃO QUE POSSUA RESERVATÓRIO DE FIBRA/FIBROCIMENTO, FORNECIMENTO E INSTALAÇÃO</t>
  </si>
  <si>
    <t>REGISTRO DE GAVETA BRUTO, LATÃO, ROSCÁVEL, 1 1/4, COM ACABAMENTO E CANOPLA CROMADOS, FORNECIDO E INSTALADO EM RAMAL DE ÁGUA</t>
  </si>
  <si>
    <t>ADAPTADOR COM FLANGE E ANEL DE VEDAÇÃO, PVC, SOLDÁVEL, DN 50 MM X 1 1/2 , INSTALADO EM RESERVAÇÃO DE ÁGUA DE EDIFICAÇÃO QUE POSSUA RESERVATÓRIO DE FIBRA/FIBROCIMENTO   FORNECIMENTO E INSTALAÇÃO</t>
  </si>
  <si>
    <t>ÁGUA FRIA E ALIMENTAÇÃO</t>
  </si>
  <si>
    <t>TUBO DE PVC SÉRIE NORMAL, ESGOTO PREDIAL, DN 150 MM (EM RAMAL DE DESCARGA OU RAMAL DE ESGOTO SANITÁRIO), INCLUSIVE CONEXÕES, CORTES E FIXAÇÕES PARA PRÉDIOS.</t>
  </si>
  <si>
    <t>CAIXA SIFONADA COM GRELHA, PVC, DN 100 X 100 X 50 MM, JUNTA ELÁSTICA, FORNECIDA E INSTALADA EM RAMAL DE DESCARGA OU EM RAMAL DE ESGOTO SANITÁRIO</t>
  </si>
  <si>
    <t>POÇO DE VISITA - ESGOTO CLOACAL DE TIJOLO MACIÇO, DIMENSÕES 60X60CM, TAMPA PRÉ-MOLDADA DE CONCRETO E FUNDO DE CONCRETO, CONFORME PROJETO</t>
  </si>
  <si>
    <t xml:space="preserve">CAIXA DE GORDURA SIMPLES, CIRCULAR, EM CONCRETO PRÉ-MOLDADO, DIÂMETRO INTERNO = 0,4 M, ALTURA INTERNA = 0,4 M. </t>
  </si>
  <si>
    <t>14.4</t>
  </si>
  <si>
    <t>14.5</t>
  </si>
  <si>
    <t>MAPA TÁTIL BRAILLE/RELEVO ACRÍLICO E PEDESTAL EM AÇO COM PINTURA ELETROSTÁTICA 44 X 85 CM - FORNECIMENTO E INSTALAÇÃO</t>
  </si>
  <si>
    <t>ALARME AUDIOVISUAL SEM FIO BIVOLT 110/220V PARA SANITÁRIO ACESSÍVEL - QUE ATENDE DEF. AUDITIVOS E VISUAIS ( ACOMPANHA PLACA TÁTIL EM ALTO RELEVO E BRAILLE ESCRITO: "EMERGÊNCIA: ACIONE O BOTÃO" ) CONFORME NORMA NBR9050. KIT COMPLETO PARA
UM SANITÁRIO COM 01 ALARME RECEPTADOR, 01 ACIONADOR, 01 PLACA TÁTIL</t>
  </si>
  <si>
    <t>VIGAS DE FUNDAÇÃO EM CONCRETO ARMADO BOMBEADO, FCK 25 MPA, INCLUSIVE ARMADURAS E FORMAS (MONTAGEM E DESMONTAGEM) - COMPLETA</t>
  </si>
  <si>
    <t>VIGAS NÍVEL LAJE EM CONCRETO ARMADO USINADO, FCK 25 MPA, INCLUSIVE ARMADURAS E FORMAS - COMPLETA</t>
  </si>
  <si>
    <t>AC02 - CONDICIONADOR DE AR DO TIPO SPLIT CONVENCIONAL "HI-WALL", CONJUNTO COM SISTEMA INVERTER DE UNIDADE EVAPORADORA + UNIDADE CONDENSADORA, CAPACIDADE: 18.000 BTU/H - 1,5 TR. CICLO REVERSO. GÁS R410A. QUENTE E FRIO. ENCE CLASSE A. ALIMENTAÇÃO INTERNA PELA UNIDADE INTERNA. MARCA SPRINGER MIDEA OU EQUIVALENTE TÉCNICO. FORNECIMENTO E INSTALAÇÃO</t>
  </si>
  <si>
    <t>AC01 - CONDICIONADOR DE AR DO TIPO SPLIT CONVENCIONAL "HI-WALL", CONJUNTO COM SISTEMA INVERTER DE UNIDADE EVAPORADORA + UNIDADE CONDENSADORA, CAPACIDADE: 24.000 BTU/H - 2 TR. CICLO REVERSO. GÁS R410A. QUENTE E FRIO. ENCE CLASSE A. ALIMENTAÇÃO INTERNA PELA UNIDADE INTERNA. MARCA SPRINGER MIDEA OU EQUIVALENTE TÉCNICO. FORNECIMENTO E INSTALAÇÃO</t>
  </si>
  <si>
    <t>INTERLIGAÇÃO DAS UNIDADES CONDENSADORAS A EVAPORADORAS HI WALL, INCLUSIVE TUBULAÇÃO DE COBRE, ISOLAMENTO, CARGA DE GÁS, MANGUEIRA PARA DRENO, CONEXÕES, FIXAÇÕES P/ CONDICIONADORES DE AR SPLIT SYSTEM ATÉ 18.000 BTU - FORNECIMENTO E INSTALAÇÃO .  COMPOSIÇÃO BASE: ORSE 7289</t>
  </si>
  <si>
    <t>SUPORTE METÁLICO PARA UNIDADE EXTERNA - FORNECIMENTO E INSTALAÇÃO</t>
  </si>
  <si>
    <t>CALHA METÁLICA COM TAMPA PARA PROTEÇÃO EXTERNA - FORNECIMENTO E INSTALAÇÃO</t>
  </si>
  <si>
    <t>BARRAS LAVATÓRIO - BARRA DE APOIO EM AÇO INOX POLIDO PARA LAVATÓRIO SUSPENSO DO TIPO ALÇA COM 30 CM, CONJUNTO COM 2 UNIDADES</t>
  </si>
  <si>
    <t>ESTACA HÉLICE CONTÍNUA, DIÂMETRO DE 30 CM, INCLUSO CONCRETO FCK=20MPA, PERFURAÇÃO, ARMADURA,  MATERIAL E MÃO DE OBRA - COMPLETA</t>
  </si>
  <si>
    <t>ESTACA HÉLICE CONTÍNUA, DIÂMETRO DE 40 CM, INCLUSO CONCRETO FCK=20MPA, PERFURAÇÃO, ARMADURA,  MATERIAL E MÃO DE OBRA - COMPLETA</t>
  </si>
  <si>
    <t>ESTACA HÉLICE CONTÍNUA, DIÂMETRO DE 50 CM, INCLUSO CONCRETO FCK=20MPA, PERFURAÇÃO, ARMADURA,  MATERIAL E MÃO DE OBRA - COMPLETA</t>
  </si>
  <si>
    <t>4.1</t>
  </si>
  <si>
    <t>4.2</t>
  </si>
  <si>
    <t>4.3</t>
  </si>
  <si>
    <t>4.4</t>
  </si>
  <si>
    <t>4.5</t>
  </si>
  <si>
    <t>PINTURA ESMALTE, INCLUINDO FUNDO ANTICORRISIVO E 2 DEMÃOS DE TINTA ESMALTE, CONFORME ESPECIFICAÇÕES E PROJETO ARQUITETÔNICO (ALÇAPÃO E CORRIMÃO)</t>
  </si>
  <si>
    <t>15.1.1</t>
  </si>
  <si>
    <t>ANILHA PARA IDENTIFICAÇÃO, FORNECIMENTO E COLOCAÇÃO - INSTALADA.</t>
  </si>
  <si>
    <t>15.1.2</t>
  </si>
  <si>
    <t>CABO DE COBRE FLEXÍVEL ISOLADO, 10 MM², ANTI-CHAMA 0,6/1,0 KV, PARA CIRCUITOS TERMINAIS - FORNECIMENTO E INSTALAÇÃO.</t>
  </si>
  <si>
    <t>15.1.3</t>
  </si>
  <si>
    <t>CABO DE COBRE FLEXÍVEL ISOLADO, 2,5 MM², ANTI-CHAMA 450/750 V, PARA CIRCUITOS TERMINAIS - FORNECIMENTO E INSTALAÇÃO.</t>
  </si>
  <si>
    <t>15.1.4</t>
  </si>
  <si>
    <t>CABO DE COBRE FLEXÍVEL ISOLADO, 6 MM², ANTI-CHAMA 450/750 V, PARA CIRCUITOS TERMINAIS - FORNECIMENTO E INSTALAÇÃO.</t>
  </si>
  <si>
    <t>15.1.5</t>
  </si>
  <si>
    <t>CABO DE COBRE FLEXÍVEL ISOLADO, 35 MM², ANTI-CHAMA 0,6/1,0 KV, PARA DISTRIBUIÇÃO - FORNECIMENTO E INSTALAÇÃO.</t>
  </si>
  <si>
    <t>15.1.6</t>
  </si>
  <si>
    <t>CAIXA ENTERRADA ELÉTRICA RETANGULAR, EM ALVENARIA COM BLOCOS DE CONCRETO, FUNDO COM BRITA, TAMPA EM CONCRETO ARMADO, DIMENSÕES INTERNAS: 0,8X0,8X0,80M.</t>
  </si>
  <si>
    <t>15.1.7</t>
  </si>
  <si>
    <t>CONDULETE 1" EM LIGA DE ALUMÍNIO FUNDIDO CONFORME O TIPO DE APLICAÇÃO, COMPLETO COM PLACA, BUCHAS E PARAFUSOS - FORNECIMENTO E INSTALACAO.</t>
  </si>
  <si>
    <t>15.1.8</t>
  </si>
  <si>
    <t>CONDULETE PARA DUTOS 3/4", EM ALUMÍNIO FUNDIDO CONFORME O TIPO DE APLICAÇÃO, COMPLETO COM PLACA, BUCHAS E PARAFUSOS - INSTALADO.</t>
  </si>
  <si>
    <t>15.1.9</t>
  </si>
  <si>
    <t>CRUZETA 100 X 1000 MM PARA ELETROCALHA PERFURADA METÁLICA COM TAMPA DE ENCAIXE (REF.: MOPA OU SIMILAR) - INSTALADA.</t>
  </si>
  <si>
    <t>15.1.10</t>
  </si>
  <si>
    <t>CURVA 90 GRAUS PARA ELETRODUTO, PVC, ROSCÁVEL, DN 85 MM (3") - FORNECIMENTO E INSTALAÇÃO.</t>
  </si>
  <si>
    <t>15.1.11</t>
  </si>
  <si>
    <t>CURVA 90G FERRO GALV ELETROTILICO 3/4" P/ ELETRODUTO - INSTALADA.</t>
  </si>
  <si>
    <t>15.1.12</t>
  </si>
  <si>
    <t>CURVA DE INVERSÃO 100X100 MM PARA ELETROCALHA METÁLICA - INSTALADA.</t>
  </si>
  <si>
    <t>15.1.13</t>
  </si>
  <si>
    <t>DISJUNTOR MONOPOLAR TERMOMAGNÉTICO TIPO DIN, CORRENTE NOMINAL DE 10A - FORNECIMENTO E INSTALAÇÃO.</t>
  </si>
  <si>
    <t>15.1.14</t>
  </si>
  <si>
    <t>DISJUNTOR MONOPOLAR TERMOMAGNÉTICO TIPO DIN, CORRENTE NOMINAL DE 16A - FORNECIMENTO E INSTALAÇÃO.</t>
  </si>
  <si>
    <t>15.1.15</t>
  </si>
  <si>
    <t>DISJUNTOR MONOPOLAR TERMOMAGNÉTICO TIPO DIN, CORRENTE NOMINAL DE 20A - FORNECIMENTO E INSTALAÇÃO.</t>
  </si>
  <si>
    <t>15.1.16</t>
  </si>
  <si>
    <t>DISJUNTOR TRIPOLAR TERMOMAGNÉTICO TIPO DIN, CORRENTE NOMINAL DE 63A/5KA, CURVA C, REFERÊNCIA SIEMENS - INSTALADO.</t>
  </si>
  <si>
    <t>15.1.17</t>
  </si>
  <si>
    <t>DISJUNTOR TRIPOLAR TIPO DIN, CORRENTE NOMINAL DE 40A - FORNECIMENTO E INSTALAÇÃO.</t>
  </si>
  <si>
    <t>15.1.18</t>
  </si>
  <si>
    <t>DISPOSITIVO DPS CLASSE II, 1 POLO, TENSAO MAXIMA DE 275 V, CORRENTE 40KA - INSTALADO.</t>
  </si>
  <si>
    <t>15.1.19</t>
  </si>
  <si>
    <t>DISPOSITIVO DR, 2 POLOS, SENSIBILIDADE DE 30 MA, CORRENTE DE 25 A, TIPO AC - INSTALADO.</t>
  </si>
  <si>
    <t>15.1.20</t>
  </si>
  <si>
    <t>ELETROCALHA PERFURADA 100 X 100 X 3000 MM, CHAPA 18, COM TAMPA DE ENCAIXE, COM TODO SISTEMA DE FIXAÇÃO (CHUMBADOR, TIRANTE, SUPORTES, PORCAS E ARRUELAS), FORNECIMENTO E INSTALAÇÃO, REF. MOPA OU SIMILAR.</t>
  </si>
  <si>
    <t>15.1.21</t>
  </si>
  <si>
    <t>ELETRODUTO DE ACO GALVANIZADO ELETROLITICO DN 20MM (3/4"), TIPO LEVE, COMPLETO COM MATERIAL DE FIXAÇÃO ABRAÇADEIRAS E LUVAS- FORNECIMENTO E INSTALACAO.</t>
  </si>
  <si>
    <t>15.1.22</t>
  </si>
  <si>
    <t>ELETRODUTO DE ACO GALVANIZADO ELETROLITICO DN 25MM (1"), TIPO LEVE, COMPLETO COM MATERIAL DE FIXAÇÃO ABRAÇADEIRAS E LUVAS - FORNECIMENTO E INSTALACAO.</t>
  </si>
  <si>
    <t>15.1.23</t>
  </si>
  <si>
    <t>ELETRODUTO DE ACO GALVANIZADO ELETROLITICO DN 75MM (3"), TIPO SEMI-PESADO , COMPLETO COM MATERIAL DE FIXAÇÃO ABRAÇADEIRAS E LUVAS- FORNECIMENTO E INSTALACAO.</t>
  </si>
  <si>
    <t>15.1.24</t>
  </si>
  <si>
    <t>ELETRODUTO RÍGIDO ROSCÁVEL, PVC, 1x3", ENTERRADO NO SOLO A 60 cm - FORNECIMENTO, INSTALAÇÃO, ESCAVAÇÃO E REATERRO.</t>
  </si>
  <si>
    <t>15.1.25</t>
  </si>
  <si>
    <t>ETIQUETAS PARA INDICAÇÃO DE CIRCUITOS E DE TENSÃO NAS TOMADAS - INSTALADAS.</t>
  </si>
  <si>
    <t>15.1.26</t>
  </si>
  <si>
    <t>EXECUÇÃO DE SOLDA EM ESTANHO PARA TODA A OBRA, INCLUSO ROLO DE SOLDA DE 500g, FERRO DE SOLDA DE 60W, FITA ISOLANTE E MÃO DE OBRA.</t>
  </si>
  <si>
    <t>15.1.27</t>
  </si>
  <si>
    <t>INTERRUPTOR PARALELO (2 MÓDULOS), 10A/250V, INCLUINDO SUPORTE E PLACA - FORNECIMENTO E INSTALAÇÃO.</t>
  </si>
  <si>
    <t>15.1.28</t>
  </si>
  <si>
    <t>INTERRUPTOR SIMPLES (1 MÓDULO) COM 1 TOMADA DE EMBUTIR 2P+T 10 A, INCLUINDO SUPORTE E PLACA - FORNECIMENTO E INSTALAÇÃO.</t>
  </si>
  <si>
    <t>15.1.29</t>
  </si>
  <si>
    <t>INTERRUPTOR SIMPLES (1 MÓDULO), 10A/250V, INCLUINDO SUPORTE E PLACA - FORNECIMENTO E INSTALAÇÃO.</t>
  </si>
  <si>
    <t>15.1.30</t>
  </si>
  <si>
    <t>INTERRUPTOR SIMPLES (3 MÓDULOS), 10A/250V, INCLUINDO SUPORTE E PLACA - FORNECIMENTO E INSTALAÇÃO.</t>
  </si>
  <si>
    <t>15.1.31</t>
  </si>
  <si>
    <t>LUMINÁRIA DE SOBREPOR DO TIPO CALHA, CORPO EM ALUMÍNIO, COR BRANCA, COM DUAS LÂMPADAS LED TUBULARES DE 18W, CADA UMA COM FLUXO LUMINOSO MÍNIMO DE 1.600 LÚMENS, TEMPERATURA DA COR 6.000K, BIVOLT, DE 120CM, COMPLETA - INSTALADA.</t>
  </si>
  <si>
    <t>15.1.32</t>
  </si>
  <si>
    <t>LUVA PARA ELETRODUTO, PVC, ROSCÁVEL, DN 85 MM (3") - FORNECIMENTO E INSTALAÇÃO.</t>
  </si>
  <si>
    <t>15.1.33</t>
  </si>
  <si>
    <t>PLACA DE SINALIZAÇÃO "PERIGO - RISCO DE CHOQUE ELÉTRICO", TAMANHO 25X18CM - INSTALADA (NA PORTA DOS QUADROS E NA PORTA DO SCHAFT).</t>
  </si>
  <si>
    <t>15.1.34</t>
  </si>
  <si>
    <t>QUADRO DE DISTRIBUICAO COM BARRAMENTO TRIFASICO, DE SOBREPOR, EM CHAPA DE ACO GALVANIZADO, PARA 30 DISJUNTORES DIN, 100 A - COMPLETO E INSTALADO (QD1 E QD2).</t>
  </si>
  <si>
    <t>15.1.35</t>
  </si>
  <si>
    <t>QUADRO DE DISTRIBUICAO COM BARRAMENTO TRIFASICO, DE SOBREPOR, EM CHAPA DE ACO GALVANIZADO, PARA 40 DISJUNTORES DIN, 100 A - COMPLETO E INSTALADO (QUADRO GERAL).</t>
  </si>
  <si>
    <t>15.1.36</t>
  </si>
  <si>
    <t>REFLETOR LED, GRAU DE PROTEÇÃO IP66, POTÊNCIA 50W, TENSÃO BIVOLT, TEMP COR BRANCO FRIO - INSTALADO.</t>
  </si>
  <si>
    <t>15.1.37</t>
  </si>
  <si>
    <t>RELE FOTOELETRICO P/ COMANDO DE ILUMINACAO EXTERNA 220V/1000W - FORNECIMENTO E INSTALACAO.</t>
  </si>
  <si>
    <t>15.1.38</t>
  </si>
  <si>
    <t>SENSOR DE PRESENÇA COM FOTOCÉLULA, FIXAÇÃO EM TETO - FORNECIMENTO E INSTALAÇÃO.</t>
  </si>
  <si>
    <t>15.1.39</t>
  </si>
  <si>
    <t>TÊ HORIZONTAL 100 X 100 MM PARA ELETROCALHA METÁLICA (REF. MOPA OU SIMILAR) COM TAMPA DE ENCAIXE - INSTALADO.</t>
  </si>
  <si>
    <t>15.1.40</t>
  </si>
  <si>
    <t>TERMINAL 100 X 100 MM PARA ELETROCALHA METALICA (REF. MOPA OU SIMILAR) - INSTALADA.</t>
  </si>
  <si>
    <t>15.1.41</t>
  </si>
  <si>
    <t>TERMINAL A COMPRESSAO EM COBRE ESTANHADO PARA CABO 2,5 MM2 (NOS QUADROS, TOMADAS E INTERRUPTORES) - INSTALADO.</t>
  </si>
  <si>
    <t>15.1.42</t>
  </si>
  <si>
    <t>TERMINAL A COMPRESSAO EM COBRE ESTANHADO PARA CABO 6 MM2 (QUADROS E TOMADAS) - INSTALADO.</t>
  </si>
  <si>
    <t>15.1.43</t>
  </si>
  <si>
    <t>TERMINAL OU CONECTOR DE PRESSAO PARA CABO 10MM2 (NOS QUADROS)- INS
TALADO.</t>
  </si>
  <si>
    <t>15.1.44</t>
  </si>
  <si>
    <t xml:space="preserve">TOMADA DE EMBUTIR (1 MÓDULO), 2P+T 10 A, INCLUINDO SUPORTE E PLACA - FORNECIMENTO E INSTALAÇÃO. </t>
  </si>
  <si>
    <t>15.1.45</t>
  </si>
  <si>
    <t>TOMADA DE EMBUTIR (1 MÓDULO), 2P+T 20 A, INCLUINDO SUPORTE E PLACA - FORNECIMENTO E INSTALAÇÃO.</t>
  </si>
  <si>
    <t>15.2.1</t>
  </si>
  <si>
    <t>ABRACADEIRA EM ACO PARA AMARRACAO DE ELETRODUTOS, TIPO D, COM 1", COM BUHA E PARAFUSO DE FIXACAO - INSTALADA.</t>
  </si>
  <si>
    <t>15.2.2</t>
  </si>
  <si>
    <t>BARRA DE AÇO REDONDA RE-BAR 3/8" X 3,00M - FORNECEIMENTO E INSTALAÇÃO.</t>
  </si>
  <si>
    <t>15.2.3</t>
  </si>
  <si>
    <t>CABO DE COBRE FLEXÍVEL ISOLADO, 16 MM², ANTI-CHAMA 450/750 V, PARA CIRCUITOS TERMINAIS - FORNECIMENTO E INSTALAÇÃO (EQUIPOTENCIALIZAÇÃO ELETROCALHAS).</t>
  </si>
  <si>
    <t>15.2.4</t>
  </si>
  <si>
    <t>CABO DE COBRE FLEXÍVEL ISOLADO, 25 MM², ANTI-CHAMA 450/750 V, PARA DISTRIBUIÇÃO - FORNECIMENTO E INSTALAÇÃO (EQUIPOTENCIALIZAÇÃO QUADRO GERAL E RACK - UM CABO PARA CADA).</t>
  </si>
  <si>
    <t>15.2.5</t>
  </si>
  <si>
    <t>CABO DE COBRE NU 35MM2 - FORNECIMENTO E INSTALACAO.</t>
  </si>
  <si>
    <t>15.2.6</t>
  </si>
  <si>
    <t>CABO DE COBRE NU 50MM², INSTALADO A 60CM DE PROFUNDIDADE EM REALÇÃO AO NÍVEL DO SOLO, INCLUSA ESCAVAÇÃO, REATERRO E COMPACTAÇÃO.</t>
  </si>
  <si>
    <t>15.2.7</t>
  </si>
  <si>
    <t>CAIXA DE EQUALIZAÇÃO P/ATERRAMENTO 20X20X10CM DE SOBREPOR P/09 TERMINAIS DE PRESSÃO C/BARRAMENTO - INSTALADA.</t>
  </si>
  <si>
    <t>15.2.8</t>
  </si>
  <si>
    <t>CAIXA DE INSPEÇÃO INSTALADA NA PAREDE PARA ELETRODUTO DE 1" - INSTALADA.</t>
  </si>
  <si>
    <t>15.2.9</t>
  </si>
  <si>
    <t>CLIPS 5/8" GALVANIZADOS PARA RE-BAR REF:TEL-5238 - INSTALADO.</t>
  </si>
  <si>
    <t>15.2.10</t>
  </si>
  <si>
    <t>CONECTOR DE MEDIÇÃO EM BRONZE C/4 PARAFUSOS P/CABOS DE COBRE 16-70MM² REF.TEL-560 (PÁRA-RAIO) - INSTALADO.</t>
  </si>
  <si>
    <t>15.2.11</t>
  </si>
  <si>
    <t>15.2.12</t>
  </si>
  <si>
    <t>CONECTOR METALICO TIPO PARAFUSO FENDIDO (SPLIT BOLT), COM SEPARADOR DE CABOS BIMETALICOS, PARA CABOS ATE 50 MM2 - INSTALADO.</t>
  </si>
  <si>
    <t>15.2.13</t>
  </si>
  <si>
    <t>ELETRODUTO RÍGIDO ROSCÁVEL, PVC, DN 32 MM (1"), PARA CIRCUITOS TERMINAIS, INSTALADO EM PAREDE - FORNECIMENTO E INSTALAÇÃO.</t>
  </si>
  <si>
    <t>15.2.14</t>
  </si>
  <si>
    <t>15.2.15</t>
  </si>
  <si>
    <t>HASTE DE ATERRAMENTO EM AÇO COM 3,00 M DE COMPRIMENTO E DN = 5/8" REVESTIDA COM BAIXA CAMADA DE COBRE, SEM CONECTOR- INSTALADA.</t>
  </si>
  <si>
    <t>15.2.16</t>
  </si>
  <si>
    <t>PRESILHA DE LATÃO, L=20MM, PARA FIXAÇÃO DE CABOS DE COBRE, FURO D=5MM, PARA CABOS 35MM² A 50MM², REF:TEL-744 OU SIMILAR (SPDA), INCLUSO BUCHA E PARAFUSO.</t>
  </si>
  <si>
    <t>15.2.17</t>
  </si>
  <si>
    <t>TERMINAL AEREO EM ACO GALVANIZADO DN 5/16", COMPRIMENTO DE 350MM, COM BASE DE FIXACAO HORIZONTAL - INSTALADO.</t>
  </si>
  <si>
    <t>TERMINAL AEREO EM ACO GALVANIZADO ROSCA MECÂNICA, COMPRIMENTO DE 350MM - INSTALADO.</t>
  </si>
  <si>
    <t>15.2.18</t>
  </si>
  <si>
    <t>TERMINAL OU CONECTOR DE PRESSAO - PARA CABO 16MM2 - FORNECIMENTO E INSTALACAO.</t>
  </si>
  <si>
    <t>15.2.19</t>
  </si>
  <si>
    <t>TERMINAL OU CONECTOR DE PRESSAO - PARA CABO 25MM2 - FORNECIMENTO E INSTALACAO.</t>
  </si>
  <si>
    <t>15.2.20</t>
  </si>
  <si>
    <t>TERMINAL OU CONECTOR DE PRESSAO - PARA CABO 35MM2 - FORNECIMENTO E INSTALACAO.</t>
  </si>
  <si>
    <t>15.2.21</t>
  </si>
  <si>
    <t>TERMINAL OU CONECTOR DE PRESSAO - PARA CABO 50MM2 - FORNECIMENTO E INSTALACAO.</t>
  </si>
  <si>
    <t>CERTIFICAÇÃO DE REDE CABEAMENTO ESTRUTURADO POR PONTO.</t>
  </si>
  <si>
    <t>ELETRODUTO DE FERRO GALVANIZADO, CLASSE LEVE, DN 20 MM (3/4''), APARENTE, INSTALADO EM PAREDE - FORNECIMENTO E INSTALAÇÃO.</t>
  </si>
  <si>
    <t>ELETRODUTO RÍGIDO ROSCÁVEL, PVC, DN 85 MM (3") - FORNECIMENTO E INSTALAÇÃO.</t>
  </si>
  <si>
    <t>FORNECIMENTO E INSTALAÇÃO DE MINI RACK DE PAREDE 19" X 8U X 450MM.</t>
  </si>
  <si>
    <t>FORNECIMENTO E INSTALAÇÃO DE PATCH CORDS RJ45, CATEGORIA 6, C/1,50M.</t>
  </si>
  <si>
    <t>FORNECIMENTO E INSTALAÇÃO DE PATH PANEL COM 24 PORTAS CAT.6 (COM CRIMPAGEM DOS CABOS, ANILHAMENTO E IDENTIFICAÇÃO DOS PONTOS).</t>
  </si>
  <si>
    <t>KIT DE VENTILAÇÃO COM DOIS VENTILADORES PARA RACK, FONTE BIVOLT - INSTALADO.</t>
  </si>
  <si>
    <t>RÉGUA PARA RACK COM 8 (OITO) TOMADAS 20A, CABO 2,5MM² - INSTALADA.</t>
  </si>
  <si>
    <t>TOMADA PARA LÓGICA, RJ45 CATEGORIA 6, COM PLACA, EM CONDULETE DE ALMÍNIO, INCLUSO MATERIAL DE FIXAÇÃO PARAFUSOS E BUCHAS, ETIQUETA DE IDENTIFICAÇÃO DE PONTO, COMPLETA - INSTALADA.</t>
  </si>
  <si>
    <t>17.1</t>
  </si>
  <si>
    <t>17.2</t>
  </si>
  <si>
    <t>17.3</t>
  </si>
  <si>
    <t>17.4</t>
  </si>
  <si>
    <t>17.5</t>
  </si>
  <si>
    <t>17.6</t>
  </si>
  <si>
    <t>17.7</t>
  </si>
  <si>
    <t>17.8</t>
  </si>
  <si>
    <t>17.9</t>
  </si>
  <si>
    <t>17.10</t>
  </si>
  <si>
    <t>17.11</t>
  </si>
  <si>
    <t>BEBEDOURO DE PRESSÃO SUSPENSO REFERÊNCIA IBBL INOX NATURAL/FRIO PDF3002T OU EQUIVALENTE TÉCNICO</t>
  </si>
  <si>
    <t>19.1</t>
  </si>
  <si>
    <t>10.1</t>
  </si>
  <si>
    <t>19.2</t>
  </si>
  <si>
    <t>19.3</t>
  </si>
  <si>
    <t>19.4</t>
  </si>
  <si>
    <t>19.5</t>
  </si>
  <si>
    <t>19.6</t>
  </si>
  <si>
    <t>19.7</t>
  </si>
  <si>
    <t>8.1.1</t>
  </si>
  <si>
    <t>8.1.2</t>
  </si>
  <si>
    <t>8.1.3</t>
  </si>
  <si>
    <t>8.1.4</t>
  </si>
  <si>
    <t>8.1.5</t>
  </si>
  <si>
    <t>8.1.6</t>
  </si>
  <si>
    <t>8.2.1</t>
  </si>
  <si>
    <t>8.2.2</t>
  </si>
  <si>
    <t>8.2.3</t>
  </si>
  <si>
    <t>9.1</t>
  </si>
  <si>
    <t>9.2</t>
  </si>
  <si>
    <t>9.3</t>
  </si>
  <si>
    <t>9.4</t>
  </si>
  <si>
    <t>9.5</t>
  </si>
  <si>
    <t>9.6</t>
  </si>
  <si>
    <t>10.2</t>
  </si>
  <si>
    <t>10.3</t>
  </si>
  <si>
    <t>10.4</t>
  </si>
  <si>
    <t>10.5</t>
  </si>
  <si>
    <t xml:space="preserve">CHAPISCO NAS ALVENARIAS E ESTRUTURAS, TRAÇO 1:3 (CIMENTO E AREIA), ESPESSURA DE 2MM A 3 MM </t>
  </si>
  <si>
    <t>11.1.1</t>
  </si>
  <si>
    <t>11.1.2</t>
  </si>
  <si>
    <t>11.1.3</t>
  </si>
  <si>
    <t>11.1.4</t>
  </si>
  <si>
    <t>11.1.5</t>
  </si>
  <si>
    <t>11.1.6</t>
  </si>
  <si>
    <t>CHAPISCO TRAÇO 1:3 (CIMENTO E AREIA), ESPESSURA DE 2MM A 3 MM, INCLUSIVE REVESTIMENTO INTERNO DA PLATIBANDA</t>
  </si>
  <si>
    <t>ÁREA EDIFICADA: 622,09 m²</t>
  </si>
  <si>
    <t>ÁREA EDIFICADA: 622,09 M²</t>
  </si>
  <si>
    <t>ACABAMENTO JUNTA DE DILATAÇÃO - CANTONEIRA ALUMINIO ABAS IGUAIS 1", E = 3/16"</t>
  </si>
  <si>
    <t>7.5</t>
  </si>
  <si>
    <t>CUMEEIRA EM PERFIL ONDULADO DE ALUMÍNIO, MESMO MATERIAL DA TELHA</t>
  </si>
  <si>
    <t xml:space="preserve">LOCAÇÃO CONVENCIONAL DE OBRA, UTILIZANDO GABARITO DE TÁBUAS CORRIDAS </t>
  </si>
  <si>
    <t xml:space="preserve">TAPUME DE PROTEÇÃO EM TELA DE POLIETILENO H=1,20 M COM BLOCO DE CONCRETO </t>
  </si>
  <si>
    <t>BEIRAIS E MARQUISES - IMPERMEABILIZAÇÃO DE SUPERFÍCIE COM MANTA ASFÁLTICA, UMA CAMADA, INCLUSIVE APLICAÇÃO DE PRIMER ASFÁLTICO, E=3MM</t>
  </si>
  <si>
    <t>5.1</t>
  </si>
  <si>
    <t>5.2</t>
  </si>
  <si>
    <t>5.3</t>
  </si>
  <si>
    <t>5.4</t>
  </si>
  <si>
    <t>MOBILIZAÇÃO E DESMOBILIZAÇÃO PARA EXECUÇÃO DE ESTACA HÉLICE CONTINUA</t>
  </si>
  <si>
    <t>REVESTIMENTO PARA PISO TIPO PORCELANATO REFERÊNCIA MARCA ELIANE BETON SAND ACETINADO DE DIMENSÕES 45X45 CM, INCLUSIVE ARGAMASSA DE ASSENTAMENTO E REJUNTE, CONFORME ESPECIFICAÇÕES E PROJETO</t>
  </si>
  <si>
    <t>PEITORIL EM BASALTO CINZA, LARGURA DE 15 CM, ESPESSURA 1,6 CM, ASSENTADO COM ARGAMASSA TRAÇO 1:4 (CIMENTO E AREIA MÉDIA) (JE 1, JE2 E JE 5)</t>
  </si>
  <si>
    <t>TORNEIRA DE SERVIÇO - METÁLICA, CROMADA, DE PAREDE, COM AREJADOR E ADAPTADOR PARA MANGUEIRA, MODELO DECA IZY 1153.C37 OU EQUIVALENTE TÉCNICO</t>
  </si>
  <si>
    <t>BACIA SANITÁRIA COM CAIXA ACOPLADA COM ACIONAMENTO DUO EM LOUÇA MODELO DECA VOGUE PLUS CONFORTO, INCLUSIVE ANEL DE VEDAÇÃO, CONJUNTO DE FIXAÇÃO, TUBO DE LIGAÇÃO CROMADO, ENGATE PLÁSTICO E ASSENTO COMPATÍVEL</t>
  </si>
  <si>
    <t>14.5.1</t>
  </si>
  <si>
    <t>14.5.2</t>
  </si>
  <si>
    <t>14.5.3</t>
  </si>
  <si>
    <t>14.5.4</t>
  </si>
  <si>
    <t>14.5.5</t>
  </si>
  <si>
    <t>14.4.1</t>
  </si>
  <si>
    <t>14.4.2</t>
  </si>
  <si>
    <t>14.4.3</t>
  </si>
  <si>
    <t>14.4.4</t>
  </si>
  <si>
    <t>14.4.5</t>
  </si>
  <si>
    <t>14.4.6</t>
  </si>
  <si>
    <t>14.4.7</t>
  </si>
  <si>
    <t>14.4.8</t>
  </si>
  <si>
    <t>14.4.9</t>
  </si>
  <si>
    <t>14.3.1</t>
  </si>
  <si>
    <t>14.3.2</t>
  </si>
  <si>
    <t>14.3.3</t>
  </si>
  <si>
    <t>14.3.4</t>
  </si>
  <si>
    <t>14.3.5</t>
  </si>
  <si>
    <t>14.3.6</t>
  </si>
  <si>
    <t>14.3.7</t>
  </si>
  <si>
    <t>14.3.8</t>
  </si>
  <si>
    <t>14.3.9</t>
  </si>
  <si>
    <t>14.3.10</t>
  </si>
  <si>
    <t>14.3.11</t>
  </si>
  <si>
    <t>14.2.1</t>
  </si>
  <si>
    <t>14.2.2</t>
  </si>
  <si>
    <t>14.2.3</t>
  </si>
  <si>
    <t>14.2.4</t>
  </si>
  <si>
    <t>14.2.5</t>
  </si>
  <si>
    <t>14.2.6</t>
  </si>
  <si>
    <t>14.2.7</t>
  </si>
  <si>
    <t>14.2.8</t>
  </si>
  <si>
    <t>14.2.9</t>
  </si>
  <si>
    <t>14.2.10</t>
  </si>
  <si>
    <t>14.2.11</t>
  </si>
  <si>
    <t>14.1.1</t>
  </si>
  <si>
    <t>14.1.2</t>
  </si>
  <si>
    <t>14.1.3</t>
  </si>
  <si>
    <t>14.1.4</t>
  </si>
  <si>
    <t>14.1.5</t>
  </si>
  <si>
    <t>14.1.6</t>
  </si>
  <si>
    <t>14.1.7</t>
  </si>
  <si>
    <t>14.1.8</t>
  </si>
  <si>
    <t>14.1.9</t>
  </si>
  <si>
    <t>13.1.1</t>
  </si>
  <si>
    <t>13.1.2</t>
  </si>
  <si>
    <t>13.1.3</t>
  </si>
  <si>
    <t>13.1.4</t>
  </si>
  <si>
    <t>13.1.5</t>
  </si>
  <si>
    <t>13.2.1</t>
  </si>
  <si>
    <t>13.2.2</t>
  </si>
  <si>
    <t>13.2.3</t>
  </si>
  <si>
    <t>13.2.4</t>
  </si>
  <si>
    <t>13.2.5</t>
  </si>
  <si>
    <t>PROJETO: PRÉDIO DE SALAS DE AULA</t>
  </si>
  <si>
    <t>16.7</t>
  </si>
  <si>
    <t>PLACA DE SINALIZAÇÃO INCENDIO 20 X 20 CM, EM PVC 2 MM, FOTOLUMINESCENTE CERTIFICADA - CONFORME NBR 13434 - FORNECIMENTO E INSTALAÇÃO</t>
  </si>
  <si>
    <t>LAJE PRÉ MOLDADA E MACIÇA - TRELIÇADA ESPESSURA 16 CM, INCLUSIVE VIGOTAS, TAVELAS, BLOCO DE EPS, ARMADURA POSITIVA E NEGATIVA, CAPEAMENTO 4 CM, CONCRETO FCK 25 MPA, ESCORAMENTO, MATERIAIS E MÃO DE OBRA E LAJE MACIÇA EM CONCRETO ARMADO USINADO, ESPESSURA 15CM, FCK 25 MPA, INCLUSIVE ARMADURAS E FORMAS - COMPLETAS</t>
  </si>
  <si>
    <t>ADMINISTRAÇÃO LOCAL DA OBRA, CONTENDO ENGENHEIRO CIVIL, ENCARREGADO GERAL DE OBRAS, TÉCNICO DE SEGURANÇA DO TRABALHO E LIMPEZA PERMANENTE DA OBRA, CONSIDERANDO 12 MESES DE OBRA - UNIDADE PORCENTAGEM DE OBRA EXECUTADA</t>
  </si>
  <si>
    <t>FONTE: SINAPI 08/2020</t>
  </si>
  <si>
    <t>FORNECIMENTO DE CARTUCHO E EXECUÇÃO DE SOLDA EXOTÉRMICA.</t>
  </si>
  <si>
    <t>ESCAVAÇÃO VERTICAL A CÉU ABERTO, INCLUINDO CARGA, DESCARGA E TRANSPORTE, DMT DE ATÉ 1 KM</t>
  </si>
  <si>
    <t>COMPACTAÇÃO MECÂNICA DE SOLO, CONFORME PROJETO</t>
  </si>
  <si>
    <t>BLOCOS DE FUNDAÇÃO EM CONCRETO ARMADO BOMBEADO, FCK 25 MPA, INCLUSIVE ARMADURAS E FORMAS (MONTAGEM E DESMONTAGEM) - COMPLETA</t>
  </si>
  <si>
    <t>VIGAS BALDRAME  E  ALVENARIAS  - IMPERMEABILIZAÇÃO COM EMULSAO ASFALTICA MÍNIMO 2 DEMÃOS</t>
  </si>
  <si>
    <t xml:space="preserve">REBOCO PARA PAREDES ARGAMASSA TRAÇO 1:2 (CAL: AREIA FINA PENEIRADA),ESPESSURA 5 MM, PREPARO MECÂNICO </t>
  </si>
  <si>
    <t xml:space="preserve">EMASSAMENTO COM MASSA A ÓLEO (PONSAR) EM ESQUADRIA DE MADEIRA, CONFORME ESPECIFICAÇÕES E PROJETO ARQUITETÔNICO </t>
  </si>
  <si>
    <t>SANTA MARIA,  29 DE OUTUBRO DE 2020.</t>
  </si>
  <si>
    <t>SANTA MARIA, 29 DE OUTUBRO DE 2020</t>
  </si>
  <si>
    <t>ENG. CIVIL OU ARQ XX</t>
  </si>
  <si>
    <t>EMPRESA XX</t>
  </si>
  <si>
    <t>CREA OU CAU XX</t>
  </si>
  <si>
    <t>EMPRESA XXX</t>
  </si>
  <si>
    <t>CREA OU CAU XXX</t>
  </si>
  <si>
    <t>ENG. CIVIL OU ARQ XXX</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</si>
</sst>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R$&quot;\ * #,##0.00_-;\-&quot;R$&quot;\ * #,##0.00_-;_-&quot;R$&quot;\ * &quot;-&quot;??_-;_-@_-"/>
    <numFmt numFmtId="43" formatCode="_-* #,##0.00_-;\-* #,##0.00_-;_-* &quot;-&quot;??_-;_-@_-"/>
    <numFmt numFmtId="164" formatCode="_(* #,##0.00_);_(* \(#,##0.00\);_(* &quot;-&quot;??_);_(@_)"/>
    <numFmt numFmtId="165" formatCode="&quot;R$&quot;\ #,##0.00"/>
    <numFmt numFmtId="166" formatCode="_(* #,##0.00_);_(* \(#,##0.00\);_(* \-??_);_(@_)"/>
    <numFmt numFmtId="167" formatCode="_(&quot;R$ &quot;* #,##0.00_);_(&quot;R$ &quot;* \(#,##0.00\);_(&quot;R$ &quot;* &quot;-&quot;??_);_(@_)"/>
    <numFmt numFmtId="168" formatCode="0.0000"/>
    <numFmt numFmtId="169" formatCode="0.0%"/>
    <numFmt numFmtId="170" formatCode="#,#00"/>
    <numFmt numFmtId="171" formatCode="&quot; R$ &quot;#,##0.00\ ;&quot; R$ (&quot;#,##0.00\);&quot; R$ -&quot;#\ ;@\ "/>
    <numFmt numFmtId="172" formatCode="_(&quot;R$ &quot;* #,##0.00_);_(&quot;R$ &quot;* \(#,##0.00\);_(&quot;R$ &quot;* \-??_);_(@_)"/>
    <numFmt numFmtId="173" formatCode="General\ "/>
    <numFmt numFmtId="174" formatCode="%#,#00"/>
    <numFmt numFmtId="175" formatCode="#.#####"/>
    <numFmt numFmtId="176" formatCode="[$R$-416]\ #,##0.00;[Red]\-[$R$-416]\ #,##0.00"/>
    <numFmt numFmtId="177" formatCode="#,##0.00\ ;&quot; (&quot;#,##0.00\);&quot; -&quot;#\ ;@\ "/>
    <numFmt numFmtId="178" formatCode="#,"/>
    <numFmt numFmtId="179" formatCode="_(&quot;Cr$&quot;* #,##0.00_);_(&quot;Cr$&quot;* \(#,##0.00\);_(&quot;Cr$&quot;* &quot;-&quot;??_);_(@_)"/>
  </numFmts>
  <fonts count="63">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1"/>
      <name val="Calibri"/>
      <family val="2"/>
      <scheme val="minor"/>
    </font>
    <font>
      <sz val="11"/>
      <color rgb="FF000000"/>
      <name val="Calibri"/>
      <family val="2"/>
      <charset val="1"/>
    </font>
    <font>
      <b/>
      <sz val="15"/>
      <color rgb="FF003366"/>
      <name val="Calibri"/>
      <family val="2"/>
      <charset val="1"/>
    </font>
    <font>
      <b/>
      <sz val="15"/>
      <color indexed="56"/>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3"/>
      <color indexed="56"/>
      <name val="Calibri"/>
      <family val="2"/>
    </font>
    <font>
      <b/>
      <sz val="11"/>
      <color indexed="56"/>
      <name val="Calibri"/>
      <family val="2"/>
    </font>
    <font>
      <u/>
      <sz val="11"/>
      <color theme="10"/>
      <name val="Calibri"/>
      <family val="2"/>
      <charset val="1"/>
    </font>
    <font>
      <sz val="1"/>
      <color indexed="8"/>
      <name val="Courier New"/>
      <family val="3"/>
    </font>
    <font>
      <b/>
      <i/>
      <sz val="16"/>
      <color indexed="8"/>
      <name val="Arial"/>
      <family val="2"/>
    </font>
    <font>
      <u/>
      <sz val="11"/>
      <color indexed="12"/>
      <name val="Arial"/>
      <family val="2"/>
    </font>
    <font>
      <sz val="12"/>
      <name val="Courier New"/>
      <family val="3"/>
    </font>
    <font>
      <b/>
      <i/>
      <u/>
      <sz val="11"/>
      <color indexed="8"/>
      <name val="Arial"/>
      <family val="2"/>
    </font>
    <font>
      <b/>
      <sz val="1"/>
      <color indexed="8"/>
      <name val="Courier New"/>
      <family val="3"/>
    </font>
    <font>
      <b/>
      <sz val="15"/>
      <color indexed="62"/>
      <name val="Calibri"/>
      <family val="2"/>
    </font>
    <font>
      <b/>
      <sz val="13"/>
      <color indexed="62"/>
      <name val="Calibri"/>
      <family val="2"/>
    </font>
    <font>
      <b/>
      <sz val="11"/>
      <color indexed="62"/>
      <name val="Calibri"/>
      <family val="2"/>
    </font>
    <font>
      <sz val="10"/>
      <name val="Arial Narrow"/>
      <family val="2"/>
    </font>
    <font>
      <sz val="11"/>
      <color theme="1"/>
      <name val="Arial Narrow"/>
      <family val="2"/>
    </font>
    <font>
      <i/>
      <sz val="10"/>
      <name val="Arial"/>
      <family val="2"/>
    </font>
    <font>
      <b/>
      <i/>
      <sz val="10"/>
      <name val="Times New Roman"/>
      <family val="1"/>
    </font>
    <font>
      <b/>
      <sz val="10"/>
      <name val="Times New Roman"/>
      <family val="1"/>
    </font>
    <font>
      <sz val="11"/>
      <name val="Arial"/>
      <family val="2"/>
    </font>
    <font>
      <b/>
      <sz val="11"/>
      <name val="Arial"/>
      <family val="2"/>
    </font>
    <font>
      <sz val="11"/>
      <color rgb="FFFF0000"/>
      <name val="Calibri"/>
      <family val="2"/>
      <scheme val="minor"/>
    </font>
    <font>
      <b/>
      <sz val="11"/>
      <color indexed="10"/>
      <name val="Calibri"/>
      <family val="2"/>
    </font>
    <font>
      <sz val="11"/>
      <color indexed="19"/>
      <name val="Calibri"/>
      <family val="2"/>
    </font>
    <font>
      <b/>
      <sz val="18"/>
      <color indexed="62"/>
      <name val="Cambria"/>
      <family val="2"/>
    </font>
    <font>
      <sz val="12"/>
      <color theme="1"/>
      <name val="Arial Narrow"/>
      <family val="2"/>
    </font>
    <font>
      <b/>
      <sz val="12"/>
      <color theme="1"/>
      <name val="Arial Narrow"/>
      <family val="2"/>
    </font>
    <font>
      <b/>
      <sz val="12"/>
      <name val="Arial Narrow"/>
      <family val="2"/>
    </font>
    <font>
      <sz val="12"/>
      <name val="Arial Narrow"/>
      <family val="2"/>
    </font>
    <font>
      <sz val="11"/>
      <color indexed="8"/>
      <name val="Arial"/>
      <family val="2"/>
    </font>
    <font>
      <sz val="11"/>
      <color rgb="FF000000"/>
      <name val="Calibri"/>
      <family val="2"/>
    </font>
    <font>
      <sz val="11"/>
      <color rgb="FF000000"/>
      <name val="Arial"/>
      <family val="2"/>
    </font>
    <font>
      <b/>
      <sz val="12"/>
      <color theme="1"/>
      <name val="Calibri"/>
      <family val="2"/>
      <scheme val="minor"/>
    </font>
    <font>
      <b/>
      <sz val="12"/>
      <color theme="0"/>
      <name val="Arial Narrow"/>
      <family val="2"/>
    </font>
    <font>
      <sz val="9"/>
      <color indexed="81"/>
      <name val="Tahoma"/>
      <family val="2"/>
    </font>
    <font>
      <b/>
      <sz val="12"/>
      <color rgb="FFFF0000"/>
      <name val="Arial Narrow"/>
      <family val="2"/>
    </font>
    <font>
      <b/>
      <sz val="11"/>
      <name val="Calibri"/>
      <family val="2"/>
      <scheme val="minor"/>
    </font>
    <font>
      <sz val="14"/>
      <name val="Verdana"/>
      <family val="2"/>
    </font>
    <font>
      <b/>
      <sz val="18"/>
      <name val="Arial"/>
      <family val="2"/>
    </font>
    <font>
      <sz val="22"/>
      <name val="Arial"/>
      <family val="2"/>
    </font>
    <font>
      <sz val="22"/>
      <name val="Times New Roman"/>
      <family val="1"/>
    </font>
    <font>
      <b/>
      <sz val="22"/>
      <name val="Arial"/>
      <family val="2"/>
    </font>
  </fonts>
  <fills count="64">
    <fill>
      <patternFill patternType="none"/>
    </fill>
    <fill>
      <patternFill patternType="gray125"/>
    </fill>
    <fill>
      <patternFill patternType="solid">
        <fgColor indexed="9"/>
        <bgColor indexed="26"/>
      </patternFill>
    </fill>
    <fill>
      <patternFill patternType="solid">
        <fgColor theme="7" tint="0.59999389629810485"/>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45"/>
      </patternFill>
    </fill>
    <fill>
      <patternFill patternType="solid">
        <fgColor indexed="27"/>
        <bgColor indexed="42"/>
      </patternFill>
    </fill>
    <fill>
      <patternFill patternType="solid">
        <fgColor indexed="27"/>
        <bgColor indexed="41"/>
      </patternFill>
    </fill>
    <fill>
      <patternFill patternType="solid">
        <fgColor indexed="47"/>
        <bgColor indexed="22"/>
      </patternFill>
    </fill>
    <fill>
      <patternFill patternType="solid">
        <fgColor indexed="44"/>
        <bgColor indexed="41"/>
      </patternFill>
    </fill>
    <fill>
      <patternFill patternType="solid">
        <fgColor indexed="44"/>
        <bgColor indexed="24"/>
      </patternFill>
    </fill>
    <fill>
      <patternFill patternType="solid">
        <fgColor indexed="29"/>
        <bgColor indexed="45"/>
      </patternFill>
    </fill>
    <fill>
      <patternFill patternType="solid">
        <fgColor indexed="11"/>
        <bgColor indexed="15"/>
      </patternFill>
    </fill>
    <fill>
      <patternFill patternType="solid">
        <fgColor indexed="11"/>
        <bgColor indexed="35"/>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24"/>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indexed="44"/>
        <bgColor indexed="31"/>
      </patternFill>
    </fill>
    <fill>
      <patternFill patternType="solid">
        <fgColor indexed="54"/>
        <bgColor indexed="23"/>
      </patternFill>
    </fill>
    <fill>
      <patternFill patternType="solid">
        <fgColor rgb="FFFFFF00"/>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00B0F0"/>
        <bgColor indexed="64"/>
      </patternFill>
    </fill>
  </fills>
  <borders count="114">
    <border>
      <left/>
      <right/>
      <top/>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bottom style="thick">
        <color rgb="FF333399"/>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auto="1"/>
      </left>
      <right/>
      <top style="medium">
        <color auto="1"/>
      </top>
      <bottom style="thin">
        <color auto="1"/>
      </bottom>
      <diagonal/>
    </border>
    <border>
      <left style="medium">
        <color indexed="64"/>
      </left>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10"/>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medium">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49"/>
      </top>
      <bottom style="double">
        <color indexed="49"/>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s>
  <cellStyleXfs count="152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xf numFmtId="9" fontId="4" fillId="0" borderId="0" applyFill="0" applyBorder="0" applyAlignment="0" applyProtection="0"/>
    <xf numFmtId="0" fontId="6" fillId="0" borderId="0"/>
    <xf numFmtId="9" fontId="6" fillId="0" borderId="0"/>
    <xf numFmtId="0" fontId="7" fillId="0" borderId="14"/>
    <xf numFmtId="0" fontId="4" fillId="0" borderId="0"/>
    <xf numFmtId="9" fontId="4" fillId="0" borderId="0" applyFill="0" applyBorder="0" applyAlignment="0" applyProtection="0"/>
    <xf numFmtId="0" fontId="1" fillId="0" borderId="0"/>
    <xf numFmtId="0" fontId="8" fillId="0" borderId="15" applyNumberFormat="0" applyFill="0" applyAlignment="0" applyProtection="0"/>
    <xf numFmtId="164" fontId="4" fillId="0" borderId="0" applyFill="0" applyBorder="0" applyAlignment="0" applyProtection="0"/>
    <xf numFmtId="167" fontId="4" fillId="0" borderId="0" applyFill="0" applyBorder="0" applyAlignment="0" applyProtection="0"/>
    <xf numFmtId="0" fontId="9"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6" borderId="0" applyNumberFormat="0" applyBorder="0" applyAlignment="0" applyProtection="0"/>
    <xf numFmtId="0" fontId="10" fillId="17"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1" fillId="6" borderId="0" applyNumberFormat="0" applyBorder="0" applyAlignment="0" applyProtection="0"/>
    <xf numFmtId="0" fontId="12" fillId="21" borderId="16" applyNumberFormat="0" applyAlignment="0" applyProtection="0"/>
    <xf numFmtId="0" fontId="12" fillId="21" borderId="16" applyNumberFormat="0" applyAlignment="0" applyProtection="0"/>
    <xf numFmtId="0" fontId="12" fillId="22" borderId="16" applyNumberFormat="0" applyAlignment="0" applyProtection="0"/>
    <xf numFmtId="0" fontId="13" fillId="23" borderId="17" applyNumberFormat="0" applyAlignment="0" applyProtection="0"/>
    <xf numFmtId="0" fontId="14" fillId="0" borderId="18" applyNumberFormat="0" applyFill="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5" fillId="10" borderId="16" applyNumberFormat="0" applyAlignment="0" applyProtection="0"/>
    <xf numFmtId="0" fontId="16" fillId="5" borderId="0" applyNumberFormat="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7" fontId="4" fillId="0" borderId="0" applyFill="0" applyBorder="0" applyAlignment="0" applyProtection="0"/>
    <xf numFmtId="0" fontId="17" fillId="28" borderId="0" applyNumberFormat="0" applyBorder="0" applyAlignment="0" applyProtection="0"/>
    <xf numFmtId="0" fontId="4" fillId="0" borderId="0"/>
    <xf numFmtId="0" fontId="4" fillId="0" borderId="0"/>
    <xf numFmtId="0" fontId="1" fillId="0" borderId="0"/>
    <xf numFmtId="0" fontId="4" fillId="0" borderId="0"/>
    <xf numFmtId="0" fontId="9" fillId="29" borderId="19" applyNumberFormat="0" applyAlignment="0" applyProtection="0"/>
    <xf numFmtId="9" fontId="4" fillId="0" borderId="0" applyFill="0" applyBorder="0" applyAlignment="0" applyProtection="0"/>
    <xf numFmtId="9" fontId="4" fillId="0" borderId="0" applyFill="0" applyBorder="0" applyAlignment="0" applyProtection="0"/>
    <xf numFmtId="0" fontId="18" fillId="21" borderId="20" applyNumberFormat="0" applyAlignment="0" applyProtection="0"/>
    <xf numFmtId="0" fontId="18" fillId="21" borderId="20" applyNumberFormat="0" applyAlignment="0" applyProtection="0"/>
    <xf numFmtId="0" fontId="18" fillId="22" borderId="20" applyNumberFormat="0" applyAlignment="0" applyProtection="0"/>
    <xf numFmtId="166" fontId="9" fillId="0" borderId="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2" fillId="0" borderId="0" applyNumberFormat="0" applyFill="0" applyBorder="0" applyAlignment="0" applyProtection="0"/>
    <xf numFmtId="0" fontId="23" fillId="0" borderId="21" applyNumberFormat="0" applyFill="0" applyAlignment="0" applyProtection="0"/>
    <xf numFmtId="0" fontId="24" fillId="0" borderId="22" applyNumberFormat="0" applyFill="0" applyAlignment="0" applyProtection="0"/>
    <xf numFmtId="0" fontId="24" fillId="0" borderId="0" applyNumberFormat="0" applyFill="0" applyBorder="0" applyAlignment="0" applyProtection="0"/>
    <xf numFmtId="0" fontId="21" fillId="0" borderId="23" applyNumberFormat="0" applyFill="0" applyAlignment="0" applyProtection="0"/>
    <xf numFmtId="164" fontId="4" fillId="0" borderId="0" applyFill="0" applyBorder="0" applyAlignment="0" applyProtection="0"/>
    <xf numFmtId="0" fontId="1" fillId="0" borderId="0"/>
    <xf numFmtId="0" fontId="4" fillId="0" borderId="0"/>
    <xf numFmtId="167" fontId="4" fillId="0" borderId="0" applyFill="0" applyBorder="0" applyAlignment="0" applyProtection="0"/>
    <xf numFmtId="0" fontId="1" fillId="0" borderId="0"/>
    <xf numFmtId="9" fontId="4" fillId="0" borderId="0" applyFill="0" applyBorder="0" applyAlignment="0" applyProtection="0"/>
    <xf numFmtId="164" fontId="4" fillId="0" borderId="0" applyFill="0" applyBorder="0" applyAlignment="0" applyProtection="0"/>
    <xf numFmtId="0" fontId="1" fillId="0" borderId="0"/>
    <xf numFmtId="0" fontId="25" fillId="0" borderId="0" applyNumberFormat="0" applyFill="0" applyBorder="0" applyAlignment="0" applyProtection="0">
      <alignment vertical="top"/>
      <protection locked="0"/>
    </xf>
    <xf numFmtId="43" fontId="6" fillId="0" borderId="0" applyFont="0" applyFill="0" applyBorder="0" applyAlignment="0" applyProtection="0"/>
    <xf numFmtId="0" fontId="9" fillId="29" borderId="19" applyNumberFormat="0" applyAlignment="0" applyProtection="0"/>
    <xf numFmtId="0" fontId="21" fillId="0" borderId="23" applyNumberFormat="0" applyFill="0" applyAlignment="0" applyProtection="0"/>
    <xf numFmtId="0" fontId="18" fillId="22" borderId="20" applyNumberFormat="0" applyAlignment="0" applyProtection="0"/>
    <xf numFmtId="0" fontId="12" fillId="22" borderId="16" applyNumberFormat="0" applyAlignment="0" applyProtection="0"/>
    <xf numFmtId="0" fontId="18" fillId="22" borderId="20" applyNumberFormat="0" applyAlignment="0" applyProtection="0"/>
    <xf numFmtId="0" fontId="18" fillId="21" borderId="20" applyNumberFormat="0" applyAlignment="0" applyProtection="0"/>
    <xf numFmtId="0" fontId="18" fillId="21" borderId="20" applyNumberFormat="0" applyAlignment="0" applyProtection="0"/>
    <xf numFmtId="0" fontId="9" fillId="29" borderId="19" applyNumberFormat="0" applyAlignment="0" applyProtection="0"/>
    <xf numFmtId="0" fontId="12" fillId="21" borderId="16" applyNumberFormat="0" applyAlignment="0" applyProtection="0"/>
    <xf numFmtId="0" fontId="12" fillId="21" borderId="16" applyNumberFormat="0" applyAlignment="0" applyProtection="0"/>
    <xf numFmtId="0" fontId="15" fillId="10" borderId="16" applyNumberFormat="0" applyAlignment="0" applyProtection="0"/>
    <xf numFmtId="0" fontId="12" fillId="21" borderId="16" applyNumberFormat="0" applyAlignment="0" applyProtection="0"/>
    <xf numFmtId="0" fontId="12" fillId="21" borderId="16" applyNumberFormat="0" applyAlignment="0" applyProtection="0"/>
    <xf numFmtId="0" fontId="12" fillId="22" borderId="16" applyNumberFormat="0" applyAlignment="0" applyProtection="0"/>
    <xf numFmtId="0" fontId="15" fillId="10" borderId="16" applyNumberFormat="0" applyAlignment="0" applyProtection="0"/>
    <xf numFmtId="0" fontId="12" fillId="22" borderId="16" applyNumberFormat="0" applyAlignment="0" applyProtection="0"/>
    <xf numFmtId="0" fontId="12" fillId="21" borderId="16" applyNumberFormat="0" applyAlignment="0" applyProtection="0"/>
    <xf numFmtId="0" fontId="12" fillId="21" borderId="16" applyNumberFormat="0" applyAlignment="0" applyProtection="0"/>
    <xf numFmtId="0" fontId="15" fillId="10" borderId="16" applyNumberFormat="0" applyAlignment="0" applyProtection="0"/>
    <xf numFmtId="0" fontId="18" fillId="21" borderId="20" applyNumberFormat="0" applyAlignment="0" applyProtection="0"/>
    <xf numFmtId="0" fontId="18" fillId="21" borderId="20" applyNumberFormat="0" applyAlignment="0" applyProtection="0"/>
    <xf numFmtId="0" fontId="9" fillId="29" borderId="19" applyNumberFormat="0" applyAlignment="0" applyProtection="0"/>
    <xf numFmtId="0" fontId="18" fillId="21" borderId="20" applyNumberFormat="0" applyAlignment="0" applyProtection="0"/>
    <xf numFmtId="0" fontId="18" fillId="21" borderId="20" applyNumberFormat="0" applyAlignment="0" applyProtection="0"/>
    <xf numFmtId="0" fontId="18" fillId="22" borderId="20" applyNumberFormat="0" applyAlignment="0" applyProtection="0"/>
    <xf numFmtId="0" fontId="21" fillId="0" borderId="23" applyNumberFormat="0" applyFill="0" applyAlignment="0" applyProtection="0"/>
    <xf numFmtId="0" fontId="21" fillId="0" borderId="23" applyNumberFormat="0" applyFill="0" applyAlignment="0" applyProtection="0"/>
    <xf numFmtId="0" fontId="9" fillId="2" borderId="0" applyNumberFormat="0" applyBorder="0" applyAlignment="0" applyProtection="0"/>
    <xf numFmtId="0" fontId="9" fillId="10" borderId="0" applyNumberFormat="0" applyBorder="0" applyAlignment="0" applyProtection="0"/>
    <xf numFmtId="0" fontId="9" fillId="29" borderId="0" applyNumberFormat="0" applyBorder="0" applyAlignment="0" applyProtection="0"/>
    <xf numFmtId="0" fontId="9" fillId="2" borderId="0" applyNumberFormat="0" applyBorder="0" applyAlignment="0" applyProtection="0"/>
    <xf numFmtId="0" fontId="9" fillId="9" borderId="0" applyNumberFormat="0" applyBorder="0" applyAlignment="0" applyProtection="0"/>
    <xf numFmtId="0" fontId="9" fillId="22" borderId="0" applyNumberFormat="0" applyBorder="0" applyAlignment="0" applyProtection="0"/>
    <xf numFmtId="0" fontId="9" fillId="28" borderId="0" applyNumberFormat="0" applyBorder="0" applyAlignment="0" applyProtection="0"/>
    <xf numFmtId="0" fontId="9" fillId="22" borderId="0" applyNumberFormat="0" applyBorder="0" applyAlignment="0" applyProtection="0"/>
    <xf numFmtId="0" fontId="9" fillId="30" borderId="0" applyNumberFormat="0" applyBorder="0" applyAlignment="0" applyProtection="0"/>
    <xf numFmtId="0" fontId="9" fillId="10" borderId="0" applyNumberFormat="0" applyBorder="0" applyAlignment="0" applyProtection="0"/>
    <xf numFmtId="0" fontId="10" fillId="19" borderId="0" applyNumberFormat="0" applyBorder="0" applyAlignment="0" applyProtection="0"/>
    <xf numFmtId="0" fontId="10" fillId="28" borderId="0" applyNumberFormat="0" applyBorder="0" applyAlignment="0" applyProtection="0"/>
    <xf numFmtId="0" fontId="10" fillId="22" borderId="0" applyNumberFormat="0" applyBorder="0" applyAlignment="0" applyProtection="0"/>
    <xf numFmtId="0" fontId="10" fillId="10" borderId="0" applyNumberFormat="0" applyBorder="0" applyAlignment="0" applyProtection="0"/>
    <xf numFmtId="0" fontId="12" fillId="2" borderId="16" applyNumberFormat="0" applyAlignment="0" applyProtection="0"/>
    <xf numFmtId="0" fontId="26" fillId="0" borderId="0">
      <protection locked="0"/>
    </xf>
    <xf numFmtId="0" fontId="10" fillId="19" borderId="0" applyNumberFormat="0" applyBorder="0" applyAlignment="0" applyProtection="0"/>
    <xf numFmtId="0" fontId="10" fillId="31" borderId="0" applyNumberFormat="0" applyBorder="0" applyAlignment="0" applyProtection="0"/>
    <xf numFmtId="170" fontId="26" fillId="0" borderId="0">
      <protection locked="0"/>
    </xf>
    <xf numFmtId="0" fontId="27" fillId="0" borderId="0">
      <alignment horizontal="center"/>
    </xf>
    <xf numFmtId="0" fontId="27" fillId="0" borderId="0">
      <alignment horizontal="center" textRotation="90"/>
    </xf>
    <xf numFmtId="0" fontId="28" fillId="0" borderId="0" applyNumberFormat="0" applyFill="0" applyBorder="0" applyAlignment="0" applyProtection="0"/>
    <xf numFmtId="171" fontId="4" fillId="0" borderId="0" applyFill="0" applyBorder="0" applyAlignment="0" applyProtection="0"/>
    <xf numFmtId="171" fontId="4" fillId="0" borderId="0" applyFill="0" applyBorder="0" applyAlignment="0" applyProtection="0"/>
    <xf numFmtId="171" fontId="4" fillId="0" borderId="0" applyFill="0" applyBorder="0" applyAlignment="0" applyProtection="0"/>
    <xf numFmtId="171" fontId="4" fillId="0" borderId="0" applyFill="0" applyBorder="0" applyAlignment="0" applyProtection="0"/>
    <xf numFmtId="172" fontId="4" fillId="0" borderId="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 fillId="0" borderId="0"/>
    <xf numFmtId="0" fontId="4" fillId="0" borderId="0"/>
    <xf numFmtId="0" fontId="4" fillId="0" borderId="0"/>
    <xf numFmtId="0" fontId="4" fillId="0" borderId="0"/>
    <xf numFmtId="0" fontId="4"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73" fontId="29" fillId="0" borderId="0"/>
    <xf numFmtId="0" fontId="4"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29" borderId="19" applyNumberFormat="0" applyAlignment="0" applyProtection="0"/>
    <xf numFmtId="174" fontId="26" fillId="0" borderId="0">
      <protection locked="0"/>
    </xf>
    <xf numFmtId="175" fontId="26" fillId="0" borderId="0">
      <protection locked="0"/>
    </xf>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0" fontId="30" fillId="0" borderId="0"/>
    <xf numFmtId="176" fontId="30" fillId="0" borderId="0"/>
    <xf numFmtId="0" fontId="18" fillId="2" borderId="20" applyNumberFormat="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0" fontId="32" fillId="0" borderId="25" applyNumberFormat="0" applyFill="0" applyAlignment="0" applyProtection="0"/>
    <xf numFmtId="0" fontId="33" fillId="0" borderId="21" applyNumberFormat="0" applyFill="0" applyAlignment="0" applyProtection="0"/>
    <xf numFmtId="0" fontId="34" fillId="0" borderId="26" applyNumberFormat="0" applyFill="0" applyAlignment="0" applyProtection="0"/>
    <xf numFmtId="0" fontId="34" fillId="0" borderId="0" applyNumberFormat="0" applyFill="0" applyBorder="0" applyAlignment="0" applyProtection="0"/>
    <xf numFmtId="178" fontId="31" fillId="0" borderId="0">
      <protection locked="0"/>
    </xf>
    <xf numFmtId="178" fontId="31" fillId="0" borderId="0">
      <protection locked="0"/>
    </xf>
    <xf numFmtId="0" fontId="21" fillId="0" borderId="27" applyNumberFormat="0" applyFill="0" applyAlignment="0" applyProtection="0"/>
    <xf numFmtId="177" fontId="4" fillId="0" borderId="0" applyFill="0" applyBorder="0" applyAlignment="0" applyProtection="0"/>
    <xf numFmtId="177" fontId="4" fillId="0" borderId="0" applyFill="0" applyBorder="0" applyAlignment="0" applyProtection="0"/>
    <xf numFmtId="177" fontId="4" fillId="0" borderId="0" applyFill="0" applyBorder="0" applyAlignment="0" applyProtection="0"/>
    <xf numFmtId="166" fontId="4" fillId="0" borderId="0" applyFill="0" applyBorder="0" applyAlignment="0" applyProtection="0"/>
    <xf numFmtId="166" fontId="9" fillId="0" borderId="0" applyFill="0" applyBorder="0" applyAlignment="0" applyProtection="0"/>
    <xf numFmtId="0" fontId="12" fillId="21" borderId="16" applyNumberFormat="0" applyAlignment="0" applyProtection="0"/>
    <xf numFmtId="0" fontId="12" fillId="21" borderId="16" applyNumberFormat="0" applyAlignment="0" applyProtection="0"/>
    <xf numFmtId="0" fontId="12" fillId="22" borderId="16" applyNumberFormat="0" applyAlignment="0" applyProtection="0"/>
    <xf numFmtId="0" fontId="15" fillId="10" borderId="16" applyNumberFormat="0" applyAlignment="0" applyProtection="0"/>
    <xf numFmtId="0" fontId="9" fillId="29" borderId="19" applyNumberFormat="0" applyAlignment="0" applyProtection="0"/>
    <xf numFmtId="0" fontId="18" fillId="21" borderId="20" applyNumberFormat="0" applyAlignment="0" applyProtection="0"/>
    <xf numFmtId="0" fontId="18" fillId="21" borderId="20" applyNumberFormat="0" applyAlignment="0" applyProtection="0"/>
    <xf numFmtId="0" fontId="18" fillId="22" borderId="20" applyNumberFormat="0" applyAlignment="0" applyProtection="0"/>
    <xf numFmtId="0" fontId="21" fillId="0" borderId="23" applyNumberFormat="0" applyFill="0" applyAlignment="0" applyProtection="0"/>
    <xf numFmtId="0" fontId="9" fillId="29" borderId="19" applyNumberFormat="0" applyAlignment="0" applyProtection="0"/>
    <xf numFmtId="0" fontId="21" fillId="0" borderId="23" applyNumberFormat="0" applyFill="0" applyAlignment="0" applyProtection="0"/>
    <xf numFmtId="0" fontId="18" fillId="22" borderId="20" applyNumberFormat="0" applyAlignment="0" applyProtection="0"/>
    <xf numFmtId="0" fontId="12" fillId="22" borderId="16" applyNumberFormat="0" applyAlignment="0" applyProtection="0"/>
    <xf numFmtId="0" fontId="18" fillId="22" borderId="20" applyNumberFormat="0" applyAlignment="0" applyProtection="0"/>
    <xf numFmtId="0" fontId="18" fillId="21" borderId="20" applyNumberFormat="0" applyAlignment="0" applyProtection="0"/>
    <xf numFmtId="0" fontId="18" fillId="21" borderId="20" applyNumberFormat="0" applyAlignment="0" applyProtection="0"/>
    <xf numFmtId="0" fontId="9" fillId="29" borderId="19" applyNumberFormat="0" applyAlignment="0" applyProtection="0"/>
    <xf numFmtId="0" fontId="12" fillId="21" borderId="16" applyNumberFormat="0" applyAlignment="0" applyProtection="0"/>
    <xf numFmtId="0" fontId="12" fillId="21" borderId="16" applyNumberFormat="0" applyAlignment="0" applyProtection="0"/>
    <xf numFmtId="0" fontId="15" fillId="10" borderId="16" applyNumberFormat="0" applyAlignment="0" applyProtection="0"/>
    <xf numFmtId="0" fontId="12" fillId="21" borderId="16" applyNumberFormat="0" applyAlignment="0" applyProtection="0"/>
    <xf numFmtId="0" fontId="12" fillId="21" borderId="16" applyNumberFormat="0" applyAlignment="0" applyProtection="0"/>
    <xf numFmtId="0" fontId="12" fillId="22" borderId="16" applyNumberFormat="0" applyAlignment="0" applyProtection="0"/>
    <xf numFmtId="0" fontId="15" fillId="10" borderId="16" applyNumberFormat="0" applyAlignment="0" applyProtection="0"/>
    <xf numFmtId="0" fontId="12" fillId="22" borderId="16" applyNumberFormat="0" applyAlignment="0" applyProtection="0"/>
    <xf numFmtId="0" fontId="12" fillId="21" borderId="16" applyNumberFormat="0" applyAlignment="0" applyProtection="0"/>
    <xf numFmtId="0" fontId="12" fillId="21" borderId="16" applyNumberFormat="0" applyAlignment="0" applyProtection="0"/>
    <xf numFmtId="0" fontId="15" fillId="10" borderId="16" applyNumberFormat="0" applyAlignment="0" applyProtection="0"/>
    <xf numFmtId="0" fontId="18" fillId="21" borderId="20" applyNumberFormat="0" applyAlignment="0" applyProtection="0"/>
    <xf numFmtId="0" fontId="18" fillId="21" borderId="20" applyNumberFormat="0" applyAlignment="0" applyProtection="0"/>
    <xf numFmtId="0" fontId="9" fillId="29" borderId="19" applyNumberFormat="0" applyAlignment="0" applyProtection="0"/>
    <xf numFmtId="0" fontId="18" fillId="21" borderId="20" applyNumberFormat="0" applyAlignment="0" applyProtection="0"/>
    <xf numFmtId="0" fontId="18" fillId="21" borderId="20" applyNumberFormat="0" applyAlignment="0" applyProtection="0"/>
    <xf numFmtId="0" fontId="18" fillId="22" borderId="20" applyNumberFormat="0" applyAlignment="0" applyProtection="0"/>
    <xf numFmtId="0" fontId="21" fillId="0" borderId="23" applyNumberFormat="0" applyFill="0" applyAlignment="0" applyProtection="0"/>
    <xf numFmtId="0" fontId="21" fillId="0" borderId="23" applyNumberFormat="0" applyFill="0" applyAlignment="0" applyProtection="0"/>
    <xf numFmtId="0" fontId="12" fillId="2" borderId="16" applyNumberFormat="0" applyAlignment="0" applyProtection="0"/>
    <xf numFmtId="0" fontId="4" fillId="29" borderId="19" applyNumberFormat="0" applyAlignment="0" applyProtection="0"/>
    <xf numFmtId="0" fontId="18" fillId="2" borderId="20" applyNumberFormat="0" applyAlignment="0" applyProtection="0"/>
    <xf numFmtId="0" fontId="21" fillId="0" borderId="27" applyNumberFormat="0" applyFill="0" applyAlignment="0" applyProtection="0"/>
    <xf numFmtId="0" fontId="12" fillId="21" borderId="51"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2" fillId="21" borderId="67" applyNumberFormat="0" applyAlignment="0" applyProtection="0"/>
    <xf numFmtId="0" fontId="18" fillId="21" borderId="53" applyNumberFormat="0" applyAlignment="0" applyProtection="0"/>
    <xf numFmtId="0" fontId="15" fillId="10" borderId="43" applyNumberFormat="0" applyAlignment="0" applyProtection="0"/>
    <xf numFmtId="0" fontId="9" fillId="29" borderId="64" applyNumberFormat="0" applyAlignment="0" applyProtection="0"/>
    <xf numFmtId="0" fontId="12" fillId="21" borderId="47" applyNumberFormat="0" applyAlignment="0" applyProtection="0"/>
    <xf numFmtId="0" fontId="12" fillId="21" borderId="51" applyNumberFormat="0" applyAlignment="0" applyProtection="0"/>
    <xf numFmtId="43" fontId="4" fillId="0" borderId="0" applyFill="0" applyBorder="0" applyAlignment="0" applyProtection="0"/>
    <xf numFmtId="0" fontId="12" fillId="22" borderId="35" applyNumberFormat="0" applyAlignment="0" applyProtection="0"/>
    <xf numFmtId="0" fontId="12" fillId="21" borderId="35" applyNumberFormat="0" applyAlignment="0" applyProtection="0"/>
    <xf numFmtId="0" fontId="9" fillId="29" borderId="36" applyNumberFormat="0" applyAlignment="0" applyProtection="0"/>
    <xf numFmtId="0" fontId="18" fillId="21" borderId="37" applyNumberFormat="0" applyAlignment="0" applyProtection="0"/>
    <xf numFmtId="0" fontId="18" fillId="21" borderId="37" applyNumberFormat="0" applyAlignment="0" applyProtection="0"/>
    <xf numFmtId="0" fontId="18" fillId="22" borderId="37" applyNumberFormat="0" applyAlignment="0" applyProtection="0"/>
    <xf numFmtId="0" fontId="18" fillId="22" borderId="37" applyNumberFormat="0" applyAlignment="0" applyProtection="0"/>
    <xf numFmtId="0" fontId="12" fillId="22" borderId="35" applyNumberFormat="0" applyAlignment="0" applyProtection="0"/>
    <xf numFmtId="0" fontId="21" fillId="0" borderId="38" applyNumberFormat="0" applyFill="0" applyAlignment="0" applyProtection="0"/>
    <xf numFmtId="0" fontId="12" fillId="21" borderId="39" applyNumberFormat="0" applyAlignment="0" applyProtection="0"/>
    <xf numFmtId="0" fontId="9" fillId="29" borderId="36" applyNumberFormat="0" applyAlignment="0" applyProtection="0"/>
    <xf numFmtId="0" fontId="18" fillId="22" borderId="65" applyNumberFormat="0" applyAlignment="0" applyProtection="0"/>
    <xf numFmtId="0" fontId="12" fillId="22" borderId="51" applyNumberFormat="0" applyAlignment="0" applyProtection="0"/>
    <xf numFmtId="0" fontId="18" fillId="21" borderId="65" applyNumberFormat="0" applyAlignment="0" applyProtection="0"/>
    <xf numFmtId="0" fontId="9" fillId="29" borderId="48" applyNumberFormat="0" applyAlignment="0" applyProtection="0"/>
    <xf numFmtId="0" fontId="18" fillId="21" borderId="49" applyNumberFormat="0" applyAlignment="0" applyProtection="0"/>
    <xf numFmtId="0" fontId="21" fillId="0" borderId="38" applyNumberFormat="0" applyFill="0" applyAlignment="0" applyProtection="0"/>
    <xf numFmtId="0" fontId="18" fillId="21" borderId="57" applyNumberFormat="0" applyAlignment="0" applyProtection="0"/>
    <xf numFmtId="0" fontId="18" fillId="21" borderId="65" applyNumberFormat="0" applyAlignment="0" applyProtection="0"/>
    <xf numFmtId="0" fontId="18" fillId="21" borderId="49" applyNumberFormat="0" applyAlignment="0" applyProtection="0"/>
    <xf numFmtId="0" fontId="12" fillId="22" borderId="47" applyNumberFormat="0" applyAlignment="0" applyProtection="0"/>
    <xf numFmtId="0" fontId="18" fillId="21" borderId="61" applyNumberFormat="0" applyAlignment="0" applyProtection="0"/>
    <xf numFmtId="0" fontId="18" fillId="21" borderId="53" applyNumberFormat="0" applyAlignment="0" applyProtection="0"/>
    <xf numFmtId="0" fontId="12" fillId="22" borderId="43" applyNumberFormat="0" applyAlignment="0" applyProtection="0"/>
    <xf numFmtId="0" fontId="18" fillId="22" borderId="37" applyNumberFormat="0" applyAlignment="0" applyProtection="0"/>
    <xf numFmtId="0" fontId="18" fillId="22" borderId="49" applyNumberFormat="0" applyAlignment="0" applyProtection="0"/>
    <xf numFmtId="0" fontId="12" fillId="21" borderId="59" applyNumberFormat="0" applyAlignment="0" applyProtection="0"/>
    <xf numFmtId="0" fontId="18" fillId="22" borderId="53" applyNumberFormat="0" applyAlignment="0" applyProtection="0"/>
    <xf numFmtId="0" fontId="15" fillId="10" borderId="47" applyNumberFormat="0" applyAlignment="0" applyProtection="0"/>
    <xf numFmtId="0" fontId="12" fillId="21" borderId="39" applyNumberFormat="0" applyAlignment="0" applyProtection="0"/>
    <xf numFmtId="0" fontId="15" fillId="10" borderId="35" applyNumberFormat="0" applyAlignment="0" applyProtection="0"/>
    <xf numFmtId="0" fontId="15" fillId="10" borderId="51" applyNumberFormat="0" applyAlignment="0" applyProtection="0"/>
    <xf numFmtId="0" fontId="18" fillId="21" borderId="65" applyNumberFormat="0" applyAlignment="0" applyProtection="0"/>
    <xf numFmtId="0" fontId="18" fillId="21" borderId="74" applyNumberFormat="0" applyAlignment="0" applyProtection="0"/>
    <xf numFmtId="0" fontId="12" fillId="22" borderId="51" applyNumberFormat="0" applyAlignment="0" applyProtection="0"/>
    <xf numFmtId="0" fontId="12" fillId="21" borderId="35" applyNumberFormat="0" applyAlignment="0" applyProtection="0"/>
    <xf numFmtId="0" fontId="12" fillId="21" borderId="35" applyNumberFormat="0" applyAlignment="0" applyProtection="0"/>
    <xf numFmtId="0" fontId="15" fillId="10" borderId="39" applyNumberFormat="0" applyAlignment="0" applyProtection="0"/>
    <xf numFmtId="0" fontId="18" fillId="22" borderId="65" applyNumberFormat="0" applyAlignment="0" applyProtection="0"/>
    <xf numFmtId="0" fontId="15" fillId="10" borderId="51" applyNumberFormat="0" applyAlignment="0" applyProtection="0"/>
    <xf numFmtId="0" fontId="18" fillId="21" borderId="49" applyNumberFormat="0" applyAlignment="0" applyProtection="0"/>
    <xf numFmtId="0" fontId="15" fillId="10" borderId="47" applyNumberFormat="0" applyAlignment="0" applyProtection="0"/>
    <xf numFmtId="0" fontId="9" fillId="29" borderId="40" applyNumberFormat="0" applyAlignment="0" applyProtection="0"/>
    <xf numFmtId="0" fontId="18" fillId="21" borderId="41" applyNumberFormat="0" applyAlignment="0" applyProtection="0"/>
    <xf numFmtId="0" fontId="21" fillId="0" borderId="42" applyNumberFormat="0" applyFill="0" applyAlignment="0" applyProtection="0"/>
    <xf numFmtId="0" fontId="12" fillId="22" borderId="39" applyNumberFormat="0" applyAlignment="0" applyProtection="0"/>
    <xf numFmtId="0" fontId="12" fillId="21" borderId="43"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21" fillId="0" borderId="50" applyNumberFormat="0" applyFill="0" applyAlignment="0" applyProtection="0"/>
    <xf numFmtId="0" fontId="18" fillId="21" borderId="53" applyNumberFormat="0" applyAlignment="0" applyProtection="0"/>
    <xf numFmtId="43" fontId="4" fillId="0" borderId="0" applyFill="0" applyBorder="0" applyAlignment="0" applyProtection="0"/>
    <xf numFmtId="0" fontId="12" fillId="22" borderId="51" applyNumberFormat="0" applyAlignment="0" applyProtection="0"/>
    <xf numFmtId="0" fontId="18" fillId="22" borderId="41" applyNumberFormat="0" applyAlignment="0" applyProtection="0"/>
    <xf numFmtId="0" fontId="18" fillId="22" borderId="61" applyNumberFormat="0" applyAlignment="0" applyProtection="0"/>
    <xf numFmtId="0" fontId="12" fillId="21" borderId="63" applyNumberFormat="0" applyAlignment="0" applyProtection="0"/>
    <xf numFmtId="43" fontId="4" fillId="0" borderId="0" applyFill="0" applyBorder="0" applyAlignment="0" applyProtection="0"/>
    <xf numFmtId="0" fontId="18" fillId="21" borderId="41" applyNumberFormat="0" applyAlignment="0" applyProtection="0"/>
    <xf numFmtId="0" fontId="9" fillId="29" borderId="73" applyNumberFormat="0" applyAlignment="0" applyProtection="0"/>
    <xf numFmtId="43" fontId="6" fillId="0" borderId="0" applyFont="0" applyFill="0" applyBorder="0" applyAlignment="0" applyProtection="0"/>
    <xf numFmtId="0" fontId="21" fillId="0" borderId="50" applyNumberFormat="0" applyFill="0" applyAlignment="0" applyProtection="0"/>
    <xf numFmtId="0" fontId="18" fillId="22" borderId="61" applyNumberFormat="0" applyAlignment="0" applyProtection="0"/>
    <xf numFmtId="0" fontId="9" fillId="29" borderId="52" applyNumberFormat="0" applyAlignment="0" applyProtection="0"/>
    <xf numFmtId="0" fontId="18" fillId="22" borderId="49" applyNumberFormat="0" applyAlignment="0" applyProtection="0"/>
    <xf numFmtId="0" fontId="12" fillId="21" borderId="43" applyNumberFormat="0" applyAlignment="0" applyProtection="0"/>
    <xf numFmtId="0" fontId="18" fillId="22" borderId="49" applyNumberFormat="0" applyAlignment="0" applyProtection="0"/>
    <xf numFmtId="0" fontId="9" fillId="29" borderId="52" applyNumberFormat="0" applyAlignment="0" applyProtection="0"/>
    <xf numFmtId="0" fontId="12" fillId="21" borderId="59" applyNumberFormat="0" applyAlignment="0" applyProtection="0"/>
    <xf numFmtId="0" fontId="18" fillId="21" borderId="49" applyNumberFormat="0" applyAlignment="0" applyProtection="0"/>
    <xf numFmtId="0" fontId="18" fillId="21" borderId="37" applyNumberFormat="0" applyAlignment="0" applyProtection="0"/>
    <xf numFmtId="0" fontId="9" fillId="29" borderId="36" applyNumberFormat="0" applyAlignment="0" applyProtection="0"/>
    <xf numFmtId="0" fontId="12" fillId="21" borderId="51" applyNumberFormat="0" applyAlignment="0" applyProtection="0"/>
    <xf numFmtId="0" fontId="21" fillId="0" borderId="75" applyNumberFormat="0" applyFill="0" applyAlignment="0" applyProtection="0"/>
    <xf numFmtId="0" fontId="18" fillId="21" borderId="37" applyNumberFormat="0" applyAlignment="0" applyProtection="0"/>
    <xf numFmtId="0" fontId="21" fillId="0" borderId="54" applyNumberFormat="0" applyFill="0" applyAlignment="0" applyProtection="0"/>
    <xf numFmtId="0" fontId="12" fillId="22" borderId="59" applyNumberFormat="0" applyAlignment="0" applyProtection="0"/>
    <xf numFmtId="0" fontId="9" fillId="29" borderId="48" applyNumberFormat="0" applyAlignment="0" applyProtection="0"/>
    <xf numFmtId="0" fontId="12" fillId="21" borderId="47" applyNumberFormat="0" applyAlignment="0" applyProtection="0"/>
    <xf numFmtId="0" fontId="12" fillId="22" borderId="47" applyNumberFormat="0" applyAlignment="0" applyProtection="0"/>
    <xf numFmtId="0" fontId="12" fillId="21" borderId="35" applyNumberFormat="0" applyAlignment="0" applyProtection="0"/>
    <xf numFmtId="0" fontId="15" fillId="10" borderId="35" applyNumberFormat="0" applyAlignment="0" applyProtection="0"/>
    <xf numFmtId="0" fontId="12" fillId="21" borderId="35" applyNumberFormat="0" applyAlignment="0" applyProtection="0"/>
    <xf numFmtId="0" fontId="12" fillId="21" borderId="35" applyNumberFormat="0" applyAlignment="0" applyProtection="0"/>
    <xf numFmtId="0" fontId="12" fillId="22" borderId="35" applyNumberFormat="0" applyAlignment="0" applyProtection="0"/>
    <xf numFmtId="0" fontId="15" fillId="10" borderId="35" applyNumberFormat="0" applyAlignment="0" applyProtection="0"/>
    <xf numFmtId="0" fontId="12" fillId="22" borderId="35" applyNumberFormat="0" applyAlignment="0" applyProtection="0"/>
    <xf numFmtId="0" fontId="12" fillId="21" borderId="35" applyNumberFormat="0" applyAlignment="0" applyProtection="0"/>
    <xf numFmtId="0" fontId="12" fillId="21" borderId="35" applyNumberFormat="0" applyAlignment="0" applyProtection="0"/>
    <xf numFmtId="0" fontId="15" fillId="10" borderId="35" applyNumberFormat="0" applyAlignment="0" applyProtection="0"/>
    <xf numFmtId="0" fontId="18" fillId="21" borderId="37" applyNumberFormat="0" applyAlignment="0" applyProtection="0"/>
    <xf numFmtId="0" fontId="18" fillId="21" borderId="37" applyNumberFormat="0" applyAlignment="0" applyProtection="0"/>
    <xf numFmtId="0" fontId="9" fillId="29" borderId="36" applyNumberFormat="0" applyAlignment="0" applyProtection="0"/>
    <xf numFmtId="0" fontId="18" fillId="21" borderId="37" applyNumberFormat="0" applyAlignment="0" applyProtection="0"/>
    <xf numFmtId="0" fontId="18" fillId="21" borderId="37" applyNumberFormat="0" applyAlignment="0" applyProtection="0"/>
    <xf numFmtId="0" fontId="18" fillId="22" borderId="37" applyNumberFormat="0" applyAlignment="0" applyProtection="0"/>
    <xf numFmtId="0" fontId="21" fillId="0" borderId="38" applyNumberFormat="0" applyFill="0" applyAlignment="0" applyProtection="0"/>
    <xf numFmtId="0" fontId="21" fillId="0" borderId="38" applyNumberFormat="0" applyFill="0" applyAlignment="0" applyProtection="0"/>
    <xf numFmtId="0" fontId="9" fillId="29" borderId="48" applyNumberFormat="0" applyAlignment="0" applyProtection="0"/>
    <xf numFmtId="0" fontId="18" fillId="21" borderId="49" applyNumberFormat="0" applyAlignment="0" applyProtection="0"/>
    <xf numFmtId="0" fontId="12" fillId="21" borderId="47" applyNumberFormat="0" applyAlignment="0" applyProtection="0"/>
    <xf numFmtId="0" fontId="18" fillId="22" borderId="53" applyNumberFormat="0" applyAlignment="0" applyProtection="0"/>
    <xf numFmtId="0" fontId="18" fillId="22" borderId="49" applyNumberFormat="0" applyAlignment="0" applyProtection="0"/>
    <xf numFmtId="0" fontId="18" fillId="21" borderId="53" applyNumberFormat="0" applyAlignment="0" applyProtection="0"/>
    <xf numFmtId="0" fontId="9" fillId="29" borderId="40" applyNumberFormat="0" applyAlignment="0" applyProtection="0"/>
    <xf numFmtId="0" fontId="21" fillId="0" borderId="42" applyNumberFormat="0" applyFill="0" applyAlignment="0" applyProtection="0"/>
    <xf numFmtId="0" fontId="18" fillId="22" borderId="41" applyNumberFormat="0" applyAlignment="0" applyProtection="0"/>
    <xf numFmtId="0" fontId="12" fillId="22" borderId="39" applyNumberFormat="0" applyAlignment="0" applyProtection="0"/>
    <xf numFmtId="0" fontId="18" fillId="22" borderId="41" applyNumberFormat="0" applyAlignment="0" applyProtection="0"/>
    <xf numFmtId="0" fontId="18" fillId="21" borderId="41" applyNumberFormat="0" applyAlignment="0" applyProtection="0"/>
    <xf numFmtId="0" fontId="18" fillId="21" borderId="41" applyNumberFormat="0" applyAlignment="0" applyProtection="0"/>
    <xf numFmtId="0" fontId="9" fillId="29" borderId="40" applyNumberFormat="0" applyAlignment="0" applyProtection="0"/>
    <xf numFmtId="0" fontId="12" fillId="21" borderId="39" applyNumberFormat="0" applyAlignment="0" applyProtection="0"/>
    <xf numFmtId="0" fontId="12" fillId="21" borderId="39" applyNumberFormat="0" applyAlignment="0" applyProtection="0"/>
    <xf numFmtId="0" fontId="15" fillId="10" borderId="39" applyNumberFormat="0" applyAlignment="0" applyProtection="0"/>
    <xf numFmtId="0" fontId="12" fillId="21" borderId="39" applyNumberFormat="0" applyAlignment="0" applyProtection="0"/>
    <xf numFmtId="0" fontId="12" fillId="21" borderId="39" applyNumberFormat="0" applyAlignment="0" applyProtection="0"/>
    <xf numFmtId="0" fontId="12" fillId="22" borderId="39" applyNumberFormat="0" applyAlignment="0" applyProtection="0"/>
    <xf numFmtId="0" fontId="15" fillId="10" borderId="39" applyNumberFormat="0" applyAlignment="0" applyProtection="0"/>
    <xf numFmtId="0" fontId="12" fillId="22" borderId="39" applyNumberFormat="0" applyAlignment="0" applyProtection="0"/>
    <xf numFmtId="0" fontId="12" fillId="21" borderId="39" applyNumberFormat="0" applyAlignment="0" applyProtection="0"/>
    <xf numFmtId="0" fontId="12" fillId="21" borderId="39" applyNumberFormat="0" applyAlignment="0" applyProtection="0"/>
    <xf numFmtId="0" fontId="15" fillId="10" borderId="39" applyNumberFormat="0" applyAlignment="0" applyProtection="0"/>
    <xf numFmtId="0" fontId="18" fillId="21" borderId="41" applyNumberFormat="0" applyAlignment="0" applyProtection="0"/>
    <xf numFmtId="0" fontId="18" fillId="21" borderId="41" applyNumberFormat="0" applyAlignment="0" applyProtection="0"/>
    <xf numFmtId="0" fontId="9" fillId="29" borderId="40" applyNumberFormat="0" applyAlignment="0" applyProtection="0"/>
    <xf numFmtId="0" fontId="18" fillId="21" borderId="41" applyNumberFormat="0" applyAlignment="0" applyProtection="0"/>
    <xf numFmtId="0" fontId="18" fillId="21" borderId="41" applyNumberFormat="0" applyAlignment="0" applyProtection="0"/>
    <xf numFmtId="0" fontId="18" fillId="22" borderId="41" applyNumberFormat="0" applyAlignment="0" applyProtection="0"/>
    <xf numFmtId="0" fontId="21" fillId="0" borderId="42" applyNumberFormat="0" applyFill="0" applyAlignment="0" applyProtection="0"/>
    <xf numFmtId="0" fontId="21" fillId="0" borderId="42" applyNumberFormat="0" applyFill="0" applyAlignment="0" applyProtection="0"/>
    <xf numFmtId="0" fontId="18" fillId="21" borderId="49" applyNumberFormat="0" applyAlignment="0" applyProtection="0"/>
    <xf numFmtId="0" fontId="12" fillId="21" borderId="47" applyNumberFormat="0" applyAlignment="0" applyProtection="0"/>
    <xf numFmtId="0" fontId="12" fillId="21" borderId="47" applyNumberFormat="0" applyAlignment="0" applyProtection="0"/>
    <xf numFmtId="0" fontId="15" fillId="10" borderId="47" applyNumberFormat="0" applyAlignment="0" applyProtection="0"/>
    <xf numFmtId="0" fontId="15" fillId="10" borderId="47" applyNumberFormat="0" applyAlignment="0" applyProtection="0"/>
    <xf numFmtId="0" fontId="9" fillId="29" borderId="44" applyNumberFormat="0" applyAlignment="0" applyProtection="0"/>
    <xf numFmtId="0" fontId="21" fillId="0" borderId="50" applyNumberFormat="0" applyFill="0" applyAlignment="0" applyProtection="0"/>
    <xf numFmtId="0" fontId="21" fillId="0" borderId="50" applyNumberFormat="0" applyFill="0" applyAlignment="0" applyProtection="0"/>
    <xf numFmtId="0" fontId="18" fillId="21" borderId="45" applyNumberFormat="0" applyAlignment="0" applyProtection="0"/>
    <xf numFmtId="0" fontId="18" fillId="21" borderId="45" applyNumberFormat="0" applyAlignment="0" applyProtection="0"/>
    <xf numFmtId="0" fontId="18" fillId="22" borderId="45" applyNumberFormat="0" applyAlignment="0" applyProtection="0"/>
    <xf numFmtId="0" fontId="18" fillId="21" borderId="53" applyNumberFormat="0" applyAlignment="0" applyProtection="0"/>
    <xf numFmtId="0" fontId="15" fillId="10" borderId="51" applyNumberFormat="0" applyAlignment="0" applyProtection="0"/>
    <xf numFmtId="0" fontId="12" fillId="22" borderId="51" applyNumberFormat="0" applyAlignment="0" applyProtection="0"/>
    <xf numFmtId="0" fontId="12" fillId="22" borderId="55" applyNumberFormat="0" applyAlignment="0" applyProtection="0"/>
    <xf numFmtId="0" fontId="18" fillId="21" borderId="61" applyNumberFormat="0" applyAlignment="0" applyProtection="0"/>
    <xf numFmtId="0" fontId="21" fillId="0" borderId="46" applyNumberFormat="0" applyFill="0" applyAlignment="0" applyProtection="0"/>
    <xf numFmtId="0" fontId="12" fillId="21" borderId="63" applyNumberFormat="0" applyAlignment="0" applyProtection="0"/>
    <xf numFmtId="0" fontId="12" fillId="21" borderId="47" applyNumberFormat="0" applyAlignment="0" applyProtection="0"/>
    <xf numFmtId="0" fontId="18" fillId="21" borderId="49" applyNumberFormat="0" applyAlignment="0" applyProtection="0"/>
    <xf numFmtId="0" fontId="18" fillId="21" borderId="49" applyNumberFormat="0" applyAlignment="0" applyProtection="0"/>
    <xf numFmtId="0" fontId="12" fillId="22" borderId="47" applyNumberFormat="0" applyAlignment="0" applyProtection="0"/>
    <xf numFmtId="0" fontId="9" fillId="29" borderId="52" applyNumberFormat="0" applyAlignment="0" applyProtection="0"/>
    <xf numFmtId="0" fontId="18" fillId="22" borderId="61" applyNumberFormat="0" applyAlignment="0" applyProtection="0"/>
    <xf numFmtId="0" fontId="12" fillId="21" borderId="47" applyNumberFormat="0" applyAlignment="0" applyProtection="0"/>
    <xf numFmtId="0" fontId="15" fillId="10" borderId="51" applyNumberFormat="0" applyAlignment="0" applyProtection="0"/>
    <xf numFmtId="0" fontId="18" fillId="21" borderId="61" applyNumberFormat="0" applyAlignment="0" applyProtection="0"/>
    <xf numFmtId="0" fontId="9" fillId="29" borderId="44" applyNumberFormat="0" applyAlignment="0" applyProtection="0"/>
    <xf numFmtId="0" fontId="21" fillId="0" borderId="46" applyNumberFormat="0" applyFill="0" applyAlignment="0" applyProtection="0"/>
    <xf numFmtId="0" fontId="18" fillId="22" borderId="45" applyNumberFormat="0" applyAlignment="0" applyProtection="0"/>
    <xf numFmtId="0" fontId="12" fillId="22" borderId="43" applyNumberFormat="0" applyAlignment="0" applyProtection="0"/>
    <xf numFmtId="0" fontId="18" fillId="22" borderId="45" applyNumberFormat="0" applyAlignment="0" applyProtection="0"/>
    <xf numFmtId="0" fontId="18" fillId="21" borderId="45" applyNumberFormat="0" applyAlignment="0" applyProtection="0"/>
    <xf numFmtId="0" fontId="18" fillId="21" borderId="45" applyNumberFormat="0" applyAlignment="0" applyProtection="0"/>
    <xf numFmtId="0" fontId="9" fillId="29" borderId="44" applyNumberFormat="0" applyAlignment="0" applyProtection="0"/>
    <xf numFmtId="0" fontId="12" fillId="21" borderId="43" applyNumberFormat="0" applyAlignment="0" applyProtection="0"/>
    <xf numFmtId="0" fontId="12" fillId="21" borderId="43" applyNumberFormat="0" applyAlignment="0" applyProtection="0"/>
    <xf numFmtId="0" fontId="15" fillId="10" borderId="43" applyNumberFormat="0" applyAlignment="0" applyProtection="0"/>
    <xf numFmtId="0" fontId="12" fillId="21" borderId="43" applyNumberFormat="0" applyAlignment="0" applyProtection="0"/>
    <xf numFmtId="0" fontId="12" fillId="21" borderId="43" applyNumberFormat="0" applyAlignment="0" applyProtection="0"/>
    <xf numFmtId="0" fontId="12" fillId="22" borderId="43" applyNumberFormat="0" applyAlignment="0" applyProtection="0"/>
    <xf numFmtId="0" fontId="15" fillId="10" borderId="43" applyNumberFormat="0" applyAlignment="0" applyProtection="0"/>
    <xf numFmtId="0" fontId="12" fillId="22" borderId="43" applyNumberFormat="0" applyAlignment="0" applyProtection="0"/>
    <xf numFmtId="0" fontId="12" fillId="21" borderId="43" applyNumberFormat="0" applyAlignment="0" applyProtection="0"/>
    <xf numFmtId="0" fontId="12" fillId="21" borderId="43" applyNumberFormat="0" applyAlignment="0" applyProtection="0"/>
    <xf numFmtId="0" fontId="15" fillId="10" borderId="43" applyNumberFormat="0" applyAlignment="0" applyProtection="0"/>
    <xf numFmtId="0" fontId="18" fillId="21" borderId="45" applyNumberFormat="0" applyAlignment="0" applyProtection="0"/>
    <xf numFmtId="0" fontId="18" fillId="21" borderId="45" applyNumberFormat="0" applyAlignment="0" applyProtection="0"/>
    <xf numFmtId="0" fontId="9" fillId="29" borderId="44" applyNumberFormat="0" applyAlignment="0" applyProtection="0"/>
    <xf numFmtId="0" fontId="18" fillId="21" borderId="45" applyNumberFormat="0" applyAlignment="0" applyProtection="0"/>
    <xf numFmtId="0" fontId="18" fillId="21" borderId="45" applyNumberFormat="0" applyAlignment="0" applyProtection="0"/>
    <xf numFmtId="0" fontId="18" fillId="22" borderId="45" applyNumberFormat="0" applyAlignment="0" applyProtection="0"/>
    <xf numFmtId="0" fontId="21" fillId="0" borderId="46" applyNumberFormat="0" applyFill="0" applyAlignment="0" applyProtection="0"/>
    <xf numFmtId="0" fontId="21" fillId="0" borderId="46" applyNumberFormat="0" applyFill="0" applyAlignment="0" applyProtection="0"/>
    <xf numFmtId="0" fontId="9" fillId="29" borderId="60" applyNumberFormat="0" applyAlignment="0" applyProtection="0"/>
    <xf numFmtId="0" fontId="21" fillId="0" borderId="75" applyNumberFormat="0" applyFill="0" applyAlignment="0" applyProtection="0"/>
    <xf numFmtId="0" fontId="12" fillId="22" borderId="47" applyNumberFormat="0" applyAlignment="0" applyProtection="0"/>
    <xf numFmtId="0" fontId="12" fillId="22" borderId="59" applyNumberFormat="0" applyAlignment="0" applyProtection="0"/>
    <xf numFmtId="0" fontId="12" fillId="21" borderId="47" applyNumberFormat="0" applyAlignment="0" applyProtection="0"/>
    <xf numFmtId="0" fontId="12" fillId="21" borderId="51" applyNumberFormat="0" applyAlignment="0" applyProtection="0"/>
    <xf numFmtId="0" fontId="18" fillId="22" borderId="53" applyNumberFormat="0" applyAlignment="0" applyProtection="0"/>
    <xf numFmtId="0" fontId="21" fillId="0" borderId="66" applyNumberFormat="0" applyFill="0" applyAlignment="0" applyProtection="0"/>
    <xf numFmtId="0" fontId="18" fillId="21" borderId="53" applyNumberFormat="0" applyAlignment="0" applyProtection="0"/>
    <xf numFmtId="0" fontId="12" fillId="21" borderId="59" applyNumberFormat="0" applyAlignment="0" applyProtection="0"/>
    <xf numFmtId="0" fontId="21" fillId="0" borderId="62" applyNumberFormat="0" applyFill="0" applyAlignment="0" applyProtection="0"/>
    <xf numFmtId="0" fontId="21" fillId="0" borderId="75" applyNumberFormat="0" applyFill="0" applyAlignment="0" applyProtection="0"/>
    <xf numFmtId="0" fontId="9" fillId="29" borderId="56" applyNumberFormat="0" applyAlignment="0" applyProtection="0"/>
    <xf numFmtId="0" fontId="12" fillId="21" borderId="59" applyNumberFormat="0" applyAlignment="0" applyProtection="0"/>
    <xf numFmtId="0" fontId="12" fillId="21" borderId="51" applyNumberFormat="0" applyAlignment="0" applyProtection="0"/>
    <xf numFmtId="0" fontId="15" fillId="10" borderId="63" applyNumberFormat="0" applyAlignment="0" applyProtection="0"/>
    <xf numFmtId="0" fontId="18" fillId="21" borderId="53" applyNumberFormat="0" applyAlignment="0" applyProtection="0"/>
    <xf numFmtId="0" fontId="18" fillId="22" borderId="65" applyNumberFormat="0" applyAlignment="0" applyProtection="0"/>
    <xf numFmtId="0" fontId="12" fillId="21" borderId="51" applyNumberFormat="0" applyAlignment="0" applyProtection="0"/>
    <xf numFmtId="0" fontId="9" fillId="29" borderId="48" applyNumberFormat="0" applyAlignment="0" applyProtection="0"/>
    <xf numFmtId="0" fontId="12" fillId="21" borderId="51" applyNumberFormat="0" applyAlignment="0" applyProtection="0"/>
    <xf numFmtId="0" fontId="18" fillId="21" borderId="61" applyNumberFormat="0" applyAlignment="0" applyProtection="0"/>
    <xf numFmtId="0" fontId="21" fillId="0" borderId="62" applyNumberFormat="0" applyFill="0" applyAlignment="0" applyProtection="0"/>
    <xf numFmtId="0" fontId="18" fillId="21" borderId="53" applyNumberFormat="0" applyAlignment="0" applyProtection="0"/>
    <xf numFmtId="0" fontId="18" fillId="21" borderId="65" applyNumberFormat="0" applyAlignment="0" applyProtection="0"/>
    <xf numFmtId="0" fontId="15" fillId="10" borderId="59" applyNumberFormat="0" applyAlignment="0" applyProtection="0"/>
    <xf numFmtId="0" fontId="18" fillId="21" borderId="65" applyNumberFormat="0" applyAlignment="0" applyProtection="0"/>
    <xf numFmtId="0" fontId="18" fillId="22" borderId="61" applyNumberFormat="0" applyAlignment="0" applyProtection="0"/>
    <xf numFmtId="0" fontId="9" fillId="29" borderId="52" applyNumberFormat="0" applyAlignment="0" applyProtection="0"/>
    <xf numFmtId="0" fontId="12" fillId="21" borderId="51" applyNumberFormat="0" applyAlignment="0" applyProtection="0"/>
    <xf numFmtId="0" fontId="15" fillId="10" borderId="67" applyNumberFormat="0" applyAlignment="0" applyProtection="0"/>
    <xf numFmtId="0" fontId="12" fillId="22" borderId="63" applyNumberFormat="0" applyAlignment="0" applyProtection="0"/>
    <xf numFmtId="0" fontId="12" fillId="21" borderId="55" applyNumberFormat="0" applyAlignment="0" applyProtection="0"/>
    <xf numFmtId="0" fontId="9" fillId="29" borderId="60" applyNumberFormat="0" applyAlignment="0" applyProtection="0"/>
    <xf numFmtId="0" fontId="12" fillId="21" borderId="55" applyNumberFormat="0" applyAlignment="0" applyProtection="0"/>
    <xf numFmtId="0" fontId="15" fillId="10" borderId="55" applyNumberFormat="0" applyAlignment="0" applyProtection="0"/>
    <xf numFmtId="0" fontId="18" fillId="21" borderId="61" applyNumberFormat="0" applyAlignment="0" applyProtection="0"/>
    <xf numFmtId="0" fontId="21" fillId="0" borderId="62" applyNumberFormat="0" applyFill="0" applyAlignment="0" applyProtection="0"/>
    <xf numFmtId="0" fontId="15" fillId="10" borderId="59" applyNumberFormat="0" applyAlignment="0" applyProtection="0"/>
    <xf numFmtId="0" fontId="18" fillId="21" borderId="61" applyNumberFormat="0" applyAlignment="0" applyProtection="0"/>
    <xf numFmtId="0" fontId="18" fillId="22" borderId="57" applyNumberFormat="0" applyAlignment="0" applyProtection="0"/>
    <xf numFmtId="0" fontId="9" fillId="29" borderId="64" applyNumberFormat="0" applyAlignment="0" applyProtection="0"/>
    <xf numFmtId="0" fontId="9" fillId="29" borderId="60" applyNumberFormat="0" applyAlignment="0" applyProtection="0"/>
    <xf numFmtId="0" fontId="12" fillId="21" borderId="63" applyNumberFormat="0" applyAlignment="0" applyProtection="0"/>
    <xf numFmtId="0" fontId="21" fillId="0" borderId="54" applyNumberFormat="0" applyFill="0" applyAlignment="0" applyProtection="0"/>
    <xf numFmtId="0" fontId="18" fillId="21" borderId="69" applyNumberFormat="0" applyAlignment="0" applyProtection="0"/>
    <xf numFmtId="0" fontId="9" fillId="29" borderId="73" applyNumberFormat="0" applyAlignment="0" applyProtection="0"/>
    <xf numFmtId="0" fontId="15" fillId="10" borderId="59" applyNumberFormat="0" applyAlignment="0" applyProtection="0"/>
    <xf numFmtId="0" fontId="18" fillId="21" borderId="74" applyNumberFormat="0" applyAlignment="0" applyProtection="0"/>
    <xf numFmtId="0" fontId="18" fillId="21" borderId="57" applyNumberFormat="0" applyAlignment="0" applyProtection="0"/>
    <xf numFmtId="0" fontId="12" fillId="21" borderId="59" applyNumberFormat="0" applyAlignment="0" applyProtection="0"/>
    <xf numFmtId="0" fontId="21" fillId="0" borderId="62" applyNumberFormat="0" applyFill="0" applyAlignment="0" applyProtection="0"/>
    <xf numFmtId="0" fontId="15" fillId="10" borderId="59" applyNumberFormat="0" applyAlignment="0" applyProtection="0"/>
    <xf numFmtId="0" fontId="18" fillId="22" borderId="53" applyNumberFormat="0" applyAlignment="0" applyProtection="0"/>
    <xf numFmtId="0" fontId="21" fillId="0" borderId="54" applyNumberFormat="0" applyFill="0" applyAlignment="0" applyProtection="0"/>
    <xf numFmtId="0" fontId="21" fillId="0" borderId="54" applyNumberFormat="0" applyFill="0" applyAlignment="0" applyProtection="0"/>
    <xf numFmtId="0" fontId="18" fillId="21" borderId="74" applyNumberFormat="0" applyAlignment="0" applyProtection="0"/>
    <xf numFmtId="0" fontId="12" fillId="22" borderId="63" applyNumberFormat="0" applyAlignment="0" applyProtection="0"/>
    <xf numFmtId="0" fontId="18" fillId="21" borderId="69" applyNumberFormat="0" applyAlignment="0" applyProtection="0"/>
    <xf numFmtId="0" fontId="15" fillId="10" borderId="63" applyNumberFormat="0" applyAlignment="0" applyProtection="0"/>
    <xf numFmtId="0" fontId="12" fillId="21" borderId="63" applyNumberFormat="0" applyAlignment="0" applyProtection="0"/>
    <xf numFmtId="0" fontId="21" fillId="0" borderId="58" applyNumberFormat="0" applyFill="0" applyAlignment="0" applyProtection="0"/>
    <xf numFmtId="0" fontId="12" fillId="21" borderId="59" applyNumberFormat="0" applyAlignment="0" applyProtection="0"/>
    <xf numFmtId="0" fontId="18" fillId="21" borderId="61" applyNumberFormat="0" applyAlignment="0" applyProtection="0"/>
    <xf numFmtId="0" fontId="18" fillId="21" borderId="61" applyNumberFormat="0" applyAlignment="0" applyProtection="0"/>
    <xf numFmtId="0" fontId="12" fillId="22" borderId="59" applyNumberFormat="0" applyAlignment="0" applyProtection="0"/>
    <xf numFmtId="0" fontId="18" fillId="21" borderId="65" applyNumberFormat="0" applyAlignment="0" applyProtection="0"/>
    <xf numFmtId="0" fontId="12" fillId="21" borderId="59" applyNumberFormat="0" applyAlignment="0" applyProtection="0"/>
    <xf numFmtId="0" fontId="12" fillId="21" borderId="63" applyNumberFormat="0" applyAlignment="0" applyProtection="0"/>
    <xf numFmtId="0" fontId="12" fillId="21" borderId="72" applyNumberFormat="0" applyAlignment="0" applyProtection="0"/>
    <xf numFmtId="0" fontId="9" fillId="29" borderId="56" applyNumberFormat="0" applyAlignment="0" applyProtection="0"/>
    <xf numFmtId="0" fontId="21" fillId="0" borderId="58" applyNumberFormat="0" applyFill="0" applyAlignment="0" applyProtection="0"/>
    <xf numFmtId="0" fontId="18" fillId="22" borderId="57" applyNumberFormat="0" applyAlignment="0" applyProtection="0"/>
    <xf numFmtId="0" fontId="12" fillId="22" borderId="55" applyNumberFormat="0" applyAlignment="0" applyProtection="0"/>
    <xf numFmtId="0" fontId="18" fillId="22" borderId="57" applyNumberFormat="0" applyAlignment="0" applyProtection="0"/>
    <xf numFmtId="0" fontId="18" fillId="21" borderId="57" applyNumberFormat="0" applyAlignment="0" applyProtection="0"/>
    <xf numFmtId="0" fontId="18" fillId="21" borderId="57" applyNumberFormat="0" applyAlignment="0" applyProtection="0"/>
    <xf numFmtId="0" fontId="9" fillId="29" borderId="56" applyNumberFormat="0" applyAlignment="0" applyProtection="0"/>
    <xf numFmtId="0" fontId="12" fillId="21" borderId="55" applyNumberFormat="0" applyAlignment="0" applyProtection="0"/>
    <xf numFmtId="0" fontId="12" fillId="21" borderId="55" applyNumberFormat="0" applyAlignment="0" applyProtection="0"/>
    <xf numFmtId="0" fontId="15" fillId="10" borderId="55" applyNumberFormat="0" applyAlignment="0" applyProtection="0"/>
    <xf numFmtId="0" fontId="12" fillId="21" borderId="55" applyNumberFormat="0" applyAlignment="0" applyProtection="0"/>
    <xf numFmtId="0" fontId="12" fillId="21" borderId="55" applyNumberFormat="0" applyAlignment="0" applyProtection="0"/>
    <xf numFmtId="0" fontId="12" fillId="22" borderId="55" applyNumberFormat="0" applyAlignment="0" applyProtection="0"/>
    <xf numFmtId="0" fontId="15" fillId="10" borderId="55" applyNumberFormat="0" applyAlignment="0" applyProtection="0"/>
    <xf numFmtId="0" fontId="12" fillId="22" borderId="55" applyNumberFormat="0" applyAlignment="0" applyProtection="0"/>
    <xf numFmtId="0" fontId="12" fillId="21" borderId="55" applyNumberFormat="0" applyAlignment="0" applyProtection="0"/>
    <xf numFmtId="0" fontId="12" fillId="21" borderId="55" applyNumberFormat="0" applyAlignment="0" applyProtection="0"/>
    <xf numFmtId="0" fontId="15" fillId="10" borderId="55" applyNumberFormat="0" applyAlignment="0" applyProtection="0"/>
    <xf numFmtId="0" fontId="18" fillId="21" borderId="57" applyNumberFormat="0" applyAlignment="0" applyProtection="0"/>
    <xf numFmtId="0" fontId="18" fillId="21" borderId="57" applyNumberFormat="0" applyAlignment="0" applyProtection="0"/>
    <xf numFmtId="0" fontId="9" fillId="29" borderId="56" applyNumberFormat="0" applyAlignment="0" applyProtection="0"/>
    <xf numFmtId="0" fontId="18" fillId="21" borderId="57" applyNumberFormat="0" applyAlignment="0" applyProtection="0"/>
    <xf numFmtId="0" fontId="18" fillId="21" borderId="57" applyNumberFormat="0" applyAlignment="0" applyProtection="0"/>
    <xf numFmtId="0" fontId="18" fillId="22" borderId="57" applyNumberFormat="0" applyAlignment="0" applyProtection="0"/>
    <xf numFmtId="0" fontId="21" fillId="0" borderId="58" applyNumberFormat="0" applyFill="0" applyAlignment="0" applyProtection="0"/>
    <xf numFmtId="0" fontId="21" fillId="0" borderId="58" applyNumberFormat="0" applyFill="0" applyAlignment="0" applyProtection="0"/>
    <xf numFmtId="0" fontId="18" fillId="21" borderId="65" applyNumberFormat="0" applyAlignment="0" applyProtection="0"/>
    <xf numFmtId="0" fontId="12" fillId="21" borderId="72" applyNumberFormat="0" applyAlignment="0" applyProtection="0"/>
    <xf numFmtId="0" fontId="21" fillId="0" borderId="66" applyNumberFormat="0" applyFill="0" applyAlignment="0" applyProtection="0"/>
    <xf numFmtId="0" fontId="12" fillId="22" borderId="59" applyNumberFormat="0" applyAlignment="0" applyProtection="0"/>
    <xf numFmtId="0" fontId="21" fillId="0" borderId="70" applyNumberFormat="0" applyFill="0" applyAlignment="0" applyProtection="0"/>
    <xf numFmtId="0" fontId="12" fillId="21" borderId="59" applyNumberFormat="0" applyAlignment="0" applyProtection="0"/>
    <xf numFmtId="0" fontId="15" fillId="10" borderId="63" applyNumberFormat="0" applyAlignment="0" applyProtection="0"/>
    <xf numFmtId="0" fontId="9" fillId="29" borderId="64" applyNumberFormat="0" applyAlignment="0" applyProtection="0"/>
    <xf numFmtId="0" fontId="15" fillId="10" borderId="63" applyNumberFormat="0" applyAlignment="0" applyProtection="0"/>
    <xf numFmtId="0" fontId="12" fillId="21" borderId="63" applyNumberFormat="0" applyAlignment="0" applyProtection="0"/>
    <xf numFmtId="0" fontId="18" fillId="22" borderId="69" applyNumberFormat="0" applyAlignment="0" applyProtection="0"/>
    <xf numFmtId="0" fontId="18" fillId="21" borderId="69" applyNumberFormat="0" applyAlignment="0" applyProtection="0"/>
    <xf numFmtId="0" fontId="18" fillId="22" borderId="69" applyNumberFormat="0" applyAlignment="0" applyProtection="0"/>
    <xf numFmtId="0" fontId="18" fillId="21" borderId="69" applyNumberFormat="0" applyAlignment="0" applyProtection="0"/>
    <xf numFmtId="0" fontId="18" fillId="22" borderId="74" applyNumberFormat="0" applyAlignment="0" applyProtection="0"/>
    <xf numFmtId="0" fontId="12" fillId="22" borderId="63" applyNumberFormat="0" applyAlignment="0" applyProtection="0"/>
    <xf numFmtId="0" fontId="9" fillId="29" borderId="68" applyNumberFormat="0" applyAlignment="0" applyProtection="0"/>
    <xf numFmtId="0" fontId="21" fillId="0" borderId="66" applyNumberFormat="0" applyFill="0" applyAlignment="0" applyProtection="0"/>
    <xf numFmtId="0" fontId="18" fillId="21" borderId="65" applyNumberFormat="0" applyAlignment="0" applyProtection="0"/>
    <xf numFmtId="0" fontId="9" fillId="29" borderId="60" applyNumberFormat="0" applyAlignment="0" applyProtection="0"/>
    <xf numFmtId="0" fontId="12" fillId="21" borderId="63" applyNumberFormat="0" applyAlignment="0" applyProtection="0"/>
    <xf numFmtId="0" fontId="12" fillId="21" borderId="72" applyNumberFormat="0" applyAlignment="0" applyProtection="0"/>
    <xf numFmtId="0" fontId="21" fillId="0" borderId="66" applyNumberFormat="0" applyFill="0" applyAlignment="0" applyProtection="0"/>
    <xf numFmtId="0" fontId="12" fillId="21" borderId="67" applyNumberFormat="0" applyAlignment="0" applyProtection="0"/>
    <xf numFmtId="0" fontId="21" fillId="0" borderId="75" applyNumberFormat="0" applyFill="0" applyAlignment="0" applyProtection="0"/>
    <xf numFmtId="0" fontId="18" fillId="22" borderId="65" applyNumberFormat="0" applyAlignment="0" applyProtection="0"/>
    <xf numFmtId="0" fontId="15" fillId="10" borderId="72" applyNumberFormat="0" applyAlignment="0" applyProtection="0"/>
    <xf numFmtId="0" fontId="12" fillId="22" borderId="63" applyNumberFormat="0" applyAlignment="0" applyProtection="0"/>
    <xf numFmtId="0" fontId="12" fillId="21" borderId="67" applyNumberFormat="0" applyAlignment="0" applyProtection="0"/>
    <xf numFmtId="0" fontId="12" fillId="21" borderId="63" applyNumberFormat="0" applyAlignment="0" applyProtection="0"/>
    <xf numFmtId="0" fontId="9" fillId="29" borderId="73" applyNumberFormat="0" applyAlignment="0" applyProtection="0"/>
    <xf numFmtId="0" fontId="12" fillId="22" borderId="72" applyNumberFormat="0" applyAlignment="0" applyProtection="0"/>
    <xf numFmtId="0" fontId="18" fillId="22" borderId="69" applyNumberFormat="0" applyAlignment="0" applyProtection="0"/>
    <xf numFmtId="0" fontId="12" fillId="21" borderId="67" applyNumberFormat="0" applyAlignment="0" applyProtection="0"/>
    <xf numFmtId="0" fontId="12" fillId="22" borderId="72" applyNumberFormat="0" applyAlignment="0" applyProtection="0"/>
    <xf numFmtId="0" fontId="21" fillId="0" borderId="70" applyNumberFormat="0" applyFill="0" applyAlignment="0" applyProtection="0"/>
    <xf numFmtId="0" fontId="18" fillId="21" borderId="69" applyNumberFormat="0" applyAlignment="0" applyProtection="0"/>
    <xf numFmtId="0" fontId="9" fillId="29" borderId="64" applyNumberFormat="0" applyAlignment="0" applyProtection="0"/>
    <xf numFmtId="0" fontId="9" fillId="29" borderId="68" applyNumberFormat="0" applyAlignment="0" applyProtection="0"/>
    <xf numFmtId="0" fontId="12" fillId="21" borderId="72" applyNumberFormat="0" applyAlignment="0" applyProtection="0"/>
    <xf numFmtId="0" fontId="18" fillId="21" borderId="69" applyNumberFormat="0" applyAlignment="0" applyProtection="0"/>
    <xf numFmtId="0" fontId="12" fillId="21" borderId="67" applyNumberFormat="0" applyAlignment="0" applyProtection="0"/>
    <xf numFmtId="0" fontId="12" fillId="22" borderId="67" applyNumberFormat="0" applyAlignment="0" applyProtection="0"/>
    <xf numFmtId="0" fontId="12" fillId="22" borderId="67" applyNumberFormat="0" applyAlignment="0" applyProtection="0"/>
    <xf numFmtId="0" fontId="18" fillId="21" borderId="69" applyNumberFormat="0" applyAlignment="0" applyProtection="0"/>
    <xf numFmtId="0" fontId="12" fillId="21" borderId="67" applyNumberFormat="0" applyAlignment="0" applyProtection="0"/>
    <xf numFmtId="0" fontId="12" fillId="22" borderId="67" applyNumberFormat="0" applyAlignment="0" applyProtection="0"/>
    <xf numFmtId="0" fontId="9" fillId="29" borderId="68" applyNumberFormat="0" applyAlignment="0" applyProtection="0"/>
    <xf numFmtId="0" fontId="9" fillId="29" borderId="68" applyNumberFormat="0" applyAlignment="0" applyProtection="0"/>
    <xf numFmtId="0" fontId="12" fillId="21" borderId="67" applyNumberFormat="0" applyAlignment="0" applyProtection="0"/>
    <xf numFmtId="0" fontId="15" fillId="10" borderId="72" applyNumberFormat="0" applyAlignment="0" applyProtection="0"/>
    <xf numFmtId="0" fontId="15" fillId="10" borderId="72" applyNumberFormat="0" applyAlignment="0" applyProtection="0"/>
    <xf numFmtId="0" fontId="12" fillId="21" borderId="67" applyNumberFormat="0" applyAlignment="0" applyProtection="0"/>
    <xf numFmtId="0" fontId="15" fillId="10" borderId="72" applyNumberFormat="0" applyAlignment="0" applyProtection="0"/>
    <xf numFmtId="0" fontId="18" fillId="21" borderId="74" applyNumberFormat="0" applyAlignment="0" applyProtection="0"/>
    <xf numFmtId="0" fontId="12" fillId="22" borderId="67" applyNumberFormat="0" applyAlignment="0" applyProtection="0"/>
    <xf numFmtId="0" fontId="18" fillId="21" borderId="69" applyNumberFormat="0" applyAlignment="0" applyProtection="0"/>
    <xf numFmtId="0" fontId="18" fillId="22" borderId="69" applyNumberFormat="0" applyAlignment="0" applyProtection="0"/>
    <xf numFmtId="0" fontId="15" fillId="10" borderId="67" applyNumberFormat="0" applyAlignment="0" applyProtection="0"/>
    <xf numFmtId="0" fontId="15" fillId="10" borderId="67" applyNumberFormat="0" applyAlignment="0" applyProtection="0"/>
    <xf numFmtId="0" fontId="15" fillId="10" borderId="67" applyNumberFormat="0" applyAlignment="0" applyProtection="0"/>
    <xf numFmtId="0" fontId="21" fillId="0" borderId="70" applyNumberFormat="0" applyFill="0" applyAlignment="0" applyProtection="0"/>
    <xf numFmtId="0" fontId="21" fillId="0" borderId="70" applyNumberFormat="0" applyFill="0" applyAlignment="0" applyProtection="0"/>
    <xf numFmtId="0" fontId="12" fillId="21" borderId="72" applyNumberFormat="0" applyAlignment="0" applyProtection="0"/>
    <xf numFmtId="0" fontId="18" fillId="21" borderId="74" applyNumberFormat="0" applyAlignment="0" applyProtection="0"/>
    <xf numFmtId="0" fontId="9" fillId="29" borderId="73" applyNumberFormat="0" applyAlignment="0" applyProtection="0"/>
    <xf numFmtId="0" fontId="18" fillId="21" borderId="74" applyNumberFormat="0" applyAlignment="0" applyProtection="0"/>
    <xf numFmtId="0" fontId="12" fillId="22" borderId="72" applyNumberFormat="0" applyAlignment="0" applyProtection="0"/>
    <xf numFmtId="0" fontId="18" fillId="21" borderId="74" applyNumberFormat="0" applyAlignment="0" applyProtection="0"/>
    <xf numFmtId="0" fontId="18" fillId="22" borderId="74" applyNumberFormat="0" applyAlignment="0" applyProtection="0"/>
    <xf numFmtId="0" fontId="12" fillId="22" borderId="72" applyNumberFormat="0" applyAlignment="0" applyProtection="0"/>
    <xf numFmtId="0" fontId="12" fillId="21" borderId="72" applyNumberFormat="0" applyAlignment="0" applyProtection="0"/>
    <xf numFmtId="0" fontId="18" fillId="22" borderId="74" applyNumberFormat="0" applyAlignment="0" applyProtection="0"/>
    <xf numFmtId="0" fontId="18" fillId="22" borderId="74" applyNumberFormat="0" applyAlignment="0" applyProtection="0"/>
    <xf numFmtId="0" fontId="18" fillId="21" borderId="74" applyNumberFormat="0" applyAlignment="0" applyProtection="0"/>
    <xf numFmtId="0" fontId="12" fillId="21" borderId="72" applyNumberFormat="0" applyAlignment="0" applyProtection="0"/>
    <xf numFmtId="0" fontId="12" fillId="21" borderId="72" applyNumberFormat="0" applyAlignment="0" applyProtection="0"/>
    <xf numFmtId="0" fontId="9" fillId="38" borderId="0" applyNumberFormat="0" applyBorder="0" applyAlignment="0" applyProtection="0"/>
    <xf numFmtId="0" fontId="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6"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46"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9" fillId="47" borderId="0" applyNumberFormat="0" applyBorder="0" applyAlignment="0" applyProtection="0"/>
    <xf numFmtId="0" fontId="9" fillId="41"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0" fontId="9" fillId="42" borderId="0" applyNumberFormat="0" applyBorder="0" applyAlignment="0" applyProtection="0"/>
    <xf numFmtId="0" fontId="9" fillId="45" borderId="0" applyNumberFormat="0" applyBorder="0" applyAlignment="0" applyProtection="0"/>
    <xf numFmtId="0" fontId="9" fillId="49"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6" borderId="0" applyNumberFormat="0" applyBorder="0" applyAlignment="0" applyProtection="0"/>
    <xf numFmtId="0" fontId="10" fillId="50" borderId="0" applyNumberFormat="0" applyBorder="0" applyAlignment="0" applyProtection="0"/>
    <xf numFmtId="0" fontId="10" fillId="45" borderId="0" applyNumberFormat="0" applyBorder="0" applyAlignment="0" applyProtection="0"/>
    <xf numFmtId="0" fontId="10" fillId="47"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10" fillId="53" borderId="0" applyNumberFormat="0" applyBorder="0" applyAlignment="0" applyProtection="0"/>
    <xf numFmtId="0" fontId="10" fillId="42"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10" fillId="39"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55"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51" borderId="0" applyNumberFormat="0" applyBorder="0" applyAlignment="0" applyProtection="0"/>
    <xf numFmtId="0" fontId="10" fillId="52" borderId="0" applyNumberFormat="0" applyBorder="0" applyAlignment="0" applyProtection="0"/>
    <xf numFmtId="0" fontId="10" fillId="54" borderId="0" applyNumberFormat="0" applyBorder="0" applyAlignment="0" applyProtection="0"/>
    <xf numFmtId="0" fontId="16" fillId="39" borderId="0" applyNumberFormat="0" applyBorder="0" applyAlignment="0" applyProtection="0"/>
    <xf numFmtId="0" fontId="11" fillId="42" borderId="0" applyNumberFormat="0" applyBorder="0" applyAlignment="0" applyProtection="0"/>
    <xf numFmtId="0" fontId="12" fillId="58" borderId="72" applyNumberFormat="0" applyAlignment="0" applyProtection="0"/>
    <xf numFmtId="0" fontId="43" fillId="59" borderId="72" applyNumberFormat="0" applyAlignment="0" applyProtection="0"/>
    <xf numFmtId="0" fontId="13" fillId="60" borderId="17" applyNumberFormat="0" applyAlignment="0" applyProtection="0"/>
    <xf numFmtId="0" fontId="19" fillId="0" borderId="76" applyNumberFormat="0" applyFill="0" applyAlignment="0" applyProtection="0"/>
    <xf numFmtId="0" fontId="13" fillId="60" borderId="17" applyNumberFormat="0" applyAlignment="0" applyProtection="0"/>
    <xf numFmtId="0" fontId="10" fillId="61" borderId="0" applyNumberFormat="0" applyBorder="0" applyAlignment="0" applyProtection="0"/>
    <xf numFmtId="0" fontId="10" fillId="54" borderId="0" applyNumberFormat="0" applyBorder="0" applyAlignment="0" applyProtection="0"/>
    <xf numFmtId="0" fontId="10" fillId="48" borderId="0" applyNumberFormat="0" applyBorder="0" applyAlignment="0" applyProtection="0"/>
    <xf numFmtId="0" fontId="10" fillId="62" borderId="0" applyNumberFormat="0" applyBorder="0" applyAlignment="0" applyProtection="0"/>
    <xf numFmtId="0" fontId="10" fillId="52" borderId="0" applyNumberFormat="0" applyBorder="0" applyAlignment="0" applyProtection="0"/>
    <xf numFmtId="0" fontId="10" fillId="56" borderId="0" applyNumberFormat="0" applyBorder="0" applyAlignment="0" applyProtection="0"/>
    <xf numFmtId="0" fontId="15" fillId="49" borderId="72" applyNumberFormat="0" applyAlignment="0" applyProtection="0"/>
    <xf numFmtId="0" fontId="20" fillId="0" borderId="0" applyNumberFormat="0" applyFill="0" applyBorder="0" applyAlignment="0" applyProtection="0"/>
    <xf numFmtId="0" fontId="11" fillId="40" borderId="0" applyNumberFormat="0" applyBorder="0" applyAlignment="0" applyProtection="0"/>
    <xf numFmtId="0" fontId="8" fillId="0" borderId="15" applyNumberFormat="0" applyFill="0" applyAlignment="0" applyProtection="0"/>
    <xf numFmtId="0" fontId="23" fillId="0" borderId="21" applyNumberFormat="0" applyFill="0" applyAlignment="0" applyProtection="0"/>
    <xf numFmtId="0" fontId="24" fillId="0" borderId="22" applyNumberFormat="0" applyFill="0" applyAlignment="0" applyProtection="0"/>
    <xf numFmtId="0" fontId="24" fillId="0" borderId="0" applyNumberFormat="0" applyFill="0" applyBorder="0" applyAlignment="0" applyProtection="0"/>
    <xf numFmtId="0" fontId="16" fillId="41" borderId="0" applyNumberFormat="0" applyBorder="0" applyAlignment="0" applyProtection="0"/>
    <xf numFmtId="0" fontId="15" fillId="43" borderId="72" applyNumberFormat="0" applyAlignment="0" applyProtection="0"/>
    <xf numFmtId="0" fontId="14" fillId="0" borderId="18" applyNumberFormat="0" applyFill="0" applyAlignment="0" applyProtection="0"/>
    <xf numFmtId="0" fontId="44" fillId="49" borderId="0" applyNumberFormat="0" applyBorder="0" applyAlignment="0" applyProtection="0"/>
    <xf numFmtId="0" fontId="17" fillId="49" borderId="0" applyNumberFormat="0" applyBorder="0" applyAlignment="0" applyProtection="0"/>
    <xf numFmtId="0" fontId="4" fillId="46" borderId="19" applyNumberFormat="0" applyFont="0" applyAlignment="0" applyProtection="0"/>
    <xf numFmtId="0" fontId="9" fillId="46" borderId="19" applyNumberFormat="0" applyFont="0" applyAlignment="0" applyProtection="0"/>
    <xf numFmtId="0" fontId="18" fillId="58" borderId="74" applyNumberFormat="0" applyAlignment="0" applyProtection="0"/>
    <xf numFmtId="0" fontId="18" fillId="59" borderId="74" applyNumberFormat="0" applyAlignment="0" applyProtection="0"/>
    <xf numFmtId="0" fontId="22" fillId="0" borderId="0" applyNumberFormat="0" applyFill="0" applyBorder="0" applyAlignment="0" applyProtection="0"/>
    <xf numFmtId="0" fontId="45" fillId="0" borderId="0" applyNumberFormat="0" applyFill="0" applyBorder="0" applyAlignment="0" applyProtection="0"/>
    <xf numFmtId="0" fontId="32" fillId="0" borderId="77" applyNumberFormat="0" applyFill="0" applyAlignment="0" applyProtection="0"/>
    <xf numFmtId="0" fontId="33" fillId="0" borderId="78" applyNumberFormat="0" applyFill="0" applyAlignment="0" applyProtection="0"/>
    <xf numFmtId="0" fontId="34" fillId="0" borderId="79" applyNumberFormat="0" applyFill="0" applyAlignment="0" applyProtection="0"/>
    <xf numFmtId="0" fontId="19" fillId="0" borderId="0" applyNumberFormat="0" applyFill="0" applyBorder="0" applyAlignment="0" applyProtection="0"/>
    <xf numFmtId="0" fontId="18" fillId="58" borderId="80" applyNumberFormat="0" applyAlignment="0" applyProtection="0"/>
    <xf numFmtId="0" fontId="18" fillId="59" borderId="80" applyNumberFormat="0" applyAlignment="0" applyProtection="0"/>
    <xf numFmtId="0" fontId="21" fillId="0" borderId="81" applyNumberFormat="0" applyFill="0" applyAlignment="0" applyProtection="0"/>
    <xf numFmtId="0" fontId="51" fillId="0" borderId="0" applyNumberFormat="0" applyBorder="0" applyProtection="0"/>
    <xf numFmtId="179" fontId="4" fillId="0" borderId="0" applyFont="0" applyFill="0" applyBorder="0" applyAlignment="0" applyProtection="0"/>
    <xf numFmtId="0" fontId="52" fillId="0" borderId="0"/>
    <xf numFmtId="9" fontId="4" fillId="0" borderId="0" applyFont="0" applyFill="0" applyBorder="0" applyAlignment="0" applyProtection="0"/>
    <xf numFmtId="43" fontId="4" fillId="0" borderId="0" applyFont="0" applyFill="0" applyBorder="0" applyAlignment="0" applyProtection="0"/>
    <xf numFmtId="43" fontId="50"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1" fillId="0" borderId="95" applyNumberFormat="0" applyFill="0" applyAlignment="0" applyProtection="0"/>
    <xf numFmtId="0" fontId="12" fillId="21" borderId="92" applyNumberFormat="0" applyAlignment="0" applyProtection="0"/>
    <xf numFmtId="0" fontId="18" fillId="21" borderId="94" applyNumberFormat="0" applyAlignment="0" applyProtection="0"/>
    <xf numFmtId="0" fontId="18" fillId="21" borderId="94" applyNumberFormat="0" applyAlignment="0" applyProtection="0"/>
    <xf numFmtId="0" fontId="12" fillId="22" borderId="92" applyNumberFormat="0" applyAlignment="0" applyProtection="0"/>
    <xf numFmtId="0" fontId="15" fillId="10" borderId="92" applyNumberFormat="0" applyAlignment="0" applyProtection="0"/>
    <xf numFmtId="0" fontId="12" fillId="21" borderId="92" applyNumberFormat="0" applyAlignment="0" applyProtection="0"/>
    <xf numFmtId="0" fontId="18" fillId="21" borderId="94" applyNumberFormat="0" applyAlignment="0" applyProtection="0"/>
    <xf numFmtId="0" fontId="18" fillId="21" borderId="94" applyNumberFormat="0" applyAlignment="0" applyProtection="0"/>
    <xf numFmtId="0" fontId="18" fillId="22" borderId="94"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8" fillId="21" borderId="94" applyNumberFormat="0" applyAlignment="0" applyProtection="0"/>
    <xf numFmtId="0" fontId="18" fillId="21" borderId="94" applyNumberFormat="0" applyAlignment="0" applyProtection="0"/>
    <xf numFmtId="0" fontId="12" fillId="22" borderId="92" applyNumberFormat="0" applyAlignment="0" applyProtection="0"/>
    <xf numFmtId="0" fontId="18" fillId="22" borderId="94" applyNumberFormat="0" applyAlignment="0" applyProtection="0"/>
    <xf numFmtId="0" fontId="12" fillId="21" borderId="92" applyNumberFormat="0" applyAlignment="0" applyProtection="0"/>
    <xf numFmtId="0" fontId="12" fillId="22" borderId="92" applyNumberFormat="0" applyAlignment="0" applyProtection="0"/>
    <xf numFmtId="0" fontId="18" fillId="21" borderId="94" applyNumberFormat="0" applyAlignment="0" applyProtection="0"/>
    <xf numFmtId="0" fontId="15" fillId="10" borderId="92" applyNumberFormat="0" applyAlignment="0" applyProtection="0"/>
    <xf numFmtId="0" fontId="12" fillId="21" borderId="92" applyNumberFormat="0" applyAlignment="0" applyProtection="0"/>
    <xf numFmtId="0" fontId="18" fillId="2" borderId="89" applyNumberFormat="0" applyAlignment="0" applyProtection="0"/>
    <xf numFmtId="0" fontId="21" fillId="0" borderId="90" applyNumberFormat="0" applyFill="0" applyAlignment="0" applyProtection="0"/>
    <xf numFmtId="0" fontId="18" fillId="21" borderId="89" applyNumberFormat="0" applyAlignment="0" applyProtection="0"/>
    <xf numFmtId="0" fontId="12" fillId="21" borderId="87" applyNumberFormat="0" applyAlignment="0" applyProtection="0"/>
    <xf numFmtId="0" fontId="12" fillId="21" borderId="87" applyNumberFormat="0" applyAlignment="0" applyProtection="0"/>
    <xf numFmtId="0" fontId="12" fillId="21" borderId="87" applyNumberFormat="0" applyAlignment="0" applyProtection="0"/>
    <xf numFmtId="0" fontId="21" fillId="0" borderId="90" applyNumberFormat="0" applyFill="0" applyAlignment="0" applyProtection="0"/>
    <xf numFmtId="43" fontId="6" fillId="0" borderId="0" applyFont="0" applyFill="0" applyBorder="0" applyAlignment="0" applyProtection="0"/>
    <xf numFmtId="0" fontId="15" fillId="10" borderId="87" applyNumberFormat="0" applyAlignment="0" applyProtection="0"/>
    <xf numFmtId="0" fontId="18" fillId="22" borderId="89" applyNumberFormat="0" applyAlignment="0" applyProtection="0"/>
    <xf numFmtId="0" fontId="12" fillId="21" borderId="87" applyNumberFormat="0" applyAlignment="0" applyProtection="0"/>
    <xf numFmtId="0" fontId="18" fillId="22" borderId="89" applyNumberFormat="0" applyAlignment="0" applyProtection="0"/>
    <xf numFmtId="0" fontId="18" fillId="21" borderId="89" applyNumberFormat="0" applyAlignment="0" applyProtection="0"/>
    <xf numFmtId="0" fontId="18" fillId="21" borderId="89" applyNumberFormat="0" applyAlignment="0" applyProtection="0"/>
    <xf numFmtId="0" fontId="12" fillId="22" borderId="92" applyNumberFormat="0" applyAlignment="0" applyProtection="0"/>
    <xf numFmtId="0" fontId="9" fillId="29" borderId="93" applyNumberFormat="0" applyAlignment="0" applyProtection="0"/>
    <xf numFmtId="0" fontId="15" fillId="10" borderId="92" applyNumberFormat="0" applyAlignment="0" applyProtection="0"/>
    <xf numFmtId="0" fontId="12" fillId="21" borderId="92" applyNumberFormat="0" applyAlignment="0" applyProtection="0"/>
    <xf numFmtId="0" fontId="12" fillId="22" borderId="92" applyNumberFormat="0" applyAlignment="0" applyProtection="0"/>
    <xf numFmtId="0" fontId="21" fillId="0" borderId="95" applyNumberFormat="0" applyFill="0" applyAlignment="0" applyProtection="0"/>
    <xf numFmtId="0" fontId="18" fillId="22" borderId="94" applyNumberFormat="0" applyAlignment="0" applyProtection="0"/>
    <xf numFmtId="0" fontId="21" fillId="0" borderId="95" applyNumberFormat="0" applyFill="0" applyAlignment="0" applyProtection="0"/>
    <xf numFmtId="0" fontId="18" fillId="21" borderId="94" applyNumberFormat="0" applyAlignment="0" applyProtection="0"/>
    <xf numFmtId="0" fontId="18" fillId="21" borderId="94" applyNumberFormat="0" applyAlignment="0" applyProtection="0"/>
    <xf numFmtId="0" fontId="21" fillId="0" borderId="91" applyNumberFormat="0" applyFill="0" applyAlignment="0" applyProtection="0"/>
    <xf numFmtId="0" fontId="21" fillId="0" borderId="90" applyNumberFormat="0" applyFill="0" applyAlignment="0" applyProtection="0"/>
    <xf numFmtId="0" fontId="18" fillId="21" borderId="89" applyNumberFormat="0" applyAlignment="0" applyProtection="0"/>
    <xf numFmtId="0" fontId="18" fillId="22" borderId="89" applyNumberFormat="0" applyAlignment="0" applyProtection="0"/>
    <xf numFmtId="0" fontId="18" fillId="2" borderId="89" applyNumberFormat="0" applyAlignment="0" applyProtection="0"/>
    <xf numFmtId="0" fontId="12" fillId="2" borderId="87" applyNumberFormat="0" applyAlignment="0" applyProtection="0"/>
    <xf numFmtId="0" fontId="21" fillId="0" borderId="91" applyNumberFormat="0" applyFill="0" applyAlignment="0" applyProtection="0"/>
    <xf numFmtId="0" fontId="12" fillId="21" borderId="87" applyNumberFormat="0" applyAlignment="0" applyProtection="0"/>
    <xf numFmtId="0" fontId="12" fillId="22" borderId="87" applyNumberFormat="0" applyAlignment="0" applyProtection="0"/>
    <xf numFmtId="0" fontId="12" fillId="22" borderId="87" applyNumberFormat="0" applyAlignment="0" applyProtection="0"/>
    <xf numFmtId="0" fontId="18" fillId="21" borderId="89" applyNumberFormat="0" applyAlignment="0" applyProtection="0"/>
    <xf numFmtId="0" fontId="18" fillId="21" borderId="89" applyNumberFormat="0" applyAlignment="0" applyProtection="0"/>
    <xf numFmtId="0" fontId="21" fillId="0" borderId="90" applyNumberFormat="0" applyFill="0" applyAlignment="0" applyProtection="0"/>
    <xf numFmtId="0" fontId="12" fillId="21" borderId="83"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12" fillId="21" borderId="83" applyNumberFormat="0" applyAlignment="0" applyProtection="0"/>
    <xf numFmtId="0" fontId="18" fillId="21" borderId="85" applyNumberFormat="0" applyAlignment="0" applyProtection="0"/>
    <xf numFmtId="0" fontId="15" fillId="10" borderId="83" applyNumberFormat="0" applyAlignment="0" applyProtection="0"/>
    <xf numFmtId="0" fontId="9" fillId="29" borderId="84" applyNumberFormat="0" applyAlignment="0" applyProtection="0"/>
    <xf numFmtId="0" fontId="12" fillId="21" borderId="83" applyNumberFormat="0" applyAlignment="0" applyProtection="0"/>
    <xf numFmtId="0" fontId="12" fillId="21" borderId="83" applyNumberFormat="0" applyAlignment="0" applyProtection="0"/>
    <xf numFmtId="43" fontId="4" fillId="0" borderId="0" applyFill="0" applyBorder="0" applyAlignment="0" applyProtection="0"/>
    <xf numFmtId="0" fontId="12" fillId="22" borderId="83" applyNumberFormat="0" applyAlignment="0" applyProtection="0"/>
    <xf numFmtId="0" fontId="12" fillId="21" borderId="83" applyNumberFormat="0" applyAlignment="0" applyProtection="0"/>
    <xf numFmtId="0" fontId="9" fillId="29" borderId="84" applyNumberFormat="0" applyAlignment="0" applyProtection="0"/>
    <xf numFmtId="0" fontId="18" fillId="21" borderId="85" applyNumberFormat="0" applyAlignment="0" applyProtection="0"/>
    <xf numFmtId="0" fontId="18" fillId="21" borderId="85" applyNumberFormat="0" applyAlignment="0" applyProtection="0"/>
    <xf numFmtId="0" fontId="18" fillId="22" borderId="85" applyNumberFormat="0" applyAlignment="0" applyProtection="0"/>
    <xf numFmtId="0" fontId="18" fillId="22" borderId="85" applyNumberFormat="0" applyAlignment="0" applyProtection="0"/>
    <xf numFmtId="0" fontId="12" fillId="22" borderId="83" applyNumberFormat="0" applyAlignment="0" applyProtection="0"/>
    <xf numFmtId="0" fontId="21" fillId="0" borderId="86" applyNumberFormat="0" applyFill="0" applyAlignment="0" applyProtection="0"/>
    <xf numFmtId="0" fontId="12" fillId="21" borderId="83" applyNumberFormat="0" applyAlignment="0" applyProtection="0"/>
    <xf numFmtId="0" fontId="9" fillId="29" borderId="84" applyNumberFormat="0" applyAlignment="0" applyProtection="0"/>
    <xf numFmtId="0" fontId="18" fillId="22" borderId="85" applyNumberFormat="0" applyAlignment="0" applyProtection="0"/>
    <xf numFmtId="0" fontId="12" fillId="22" borderId="83" applyNumberFormat="0" applyAlignment="0" applyProtection="0"/>
    <xf numFmtId="0" fontId="18" fillId="21" borderId="85" applyNumberFormat="0" applyAlignment="0" applyProtection="0"/>
    <xf numFmtId="0" fontId="9" fillId="29" borderId="84" applyNumberFormat="0" applyAlignment="0" applyProtection="0"/>
    <xf numFmtId="0" fontId="18" fillId="21" borderId="85" applyNumberFormat="0" applyAlignment="0" applyProtection="0"/>
    <xf numFmtId="0" fontId="21" fillId="0" borderId="86" applyNumberFormat="0" applyFill="0" applyAlignment="0" applyProtection="0"/>
    <xf numFmtId="0" fontId="18" fillId="21" borderId="85" applyNumberFormat="0" applyAlignment="0" applyProtection="0"/>
    <xf numFmtId="0" fontId="18" fillId="21" borderId="85" applyNumberFormat="0" applyAlignment="0" applyProtection="0"/>
    <xf numFmtId="0" fontId="18" fillId="21" borderId="85" applyNumberFormat="0" applyAlignment="0" applyProtection="0"/>
    <xf numFmtId="0" fontId="12" fillId="22" borderId="83" applyNumberFormat="0" applyAlignment="0" applyProtection="0"/>
    <xf numFmtId="0" fontId="18" fillId="21" borderId="85" applyNumberFormat="0" applyAlignment="0" applyProtection="0"/>
    <xf numFmtId="0" fontId="18" fillId="21" borderId="85" applyNumberFormat="0" applyAlignment="0" applyProtection="0"/>
    <xf numFmtId="0" fontId="12" fillId="22" borderId="83" applyNumberFormat="0" applyAlignment="0" applyProtection="0"/>
    <xf numFmtId="0" fontId="18" fillId="22" borderId="85" applyNumberFormat="0" applyAlignment="0" applyProtection="0"/>
    <xf numFmtId="0" fontId="18" fillId="22" borderId="85" applyNumberFormat="0" applyAlignment="0" applyProtection="0"/>
    <xf numFmtId="0" fontId="12" fillId="21" borderId="83" applyNumberFormat="0" applyAlignment="0" applyProtection="0"/>
    <xf numFmtId="0" fontId="18" fillId="22" borderId="85" applyNumberFormat="0" applyAlignment="0" applyProtection="0"/>
    <xf numFmtId="0" fontId="15" fillId="10" borderId="83" applyNumberFormat="0" applyAlignment="0" applyProtection="0"/>
    <xf numFmtId="0" fontId="12" fillId="21" borderId="83" applyNumberFormat="0" applyAlignment="0" applyProtection="0"/>
    <xf numFmtId="0" fontId="15" fillId="10" borderId="83" applyNumberFormat="0" applyAlignment="0" applyProtection="0"/>
    <xf numFmtId="0" fontId="15" fillId="10" borderId="83" applyNumberFormat="0" applyAlignment="0" applyProtection="0"/>
    <xf numFmtId="0" fontId="18" fillId="21" borderId="85" applyNumberFormat="0" applyAlignment="0" applyProtection="0"/>
    <xf numFmtId="0" fontId="18" fillId="21" borderId="89"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8" fillId="22" borderId="85" applyNumberFormat="0" applyAlignment="0" applyProtection="0"/>
    <xf numFmtId="0" fontId="15" fillId="10" borderId="83" applyNumberFormat="0" applyAlignment="0" applyProtection="0"/>
    <xf numFmtId="0" fontId="18" fillId="21" borderId="85" applyNumberFormat="0" applyAlignment="0" applyProtection="0"/>
    <xf numFmtId="0" fontId="15" fillId="10" borderId="83" applyNumberFormat="0" applyAlignment="0" applyProtection="0"/>
    <xf numFmtId="0" fontId="9" fillId="29" borderId="84" applyNumberFormat="0" applyAlignment="0" applyProtection="0"/>
    <xf numFmtId="0" fontId="18" fillId="21" borderId="85" applyNumberFormat="0" applyAlignment="0" applyProtection="0"/>
    <xf numFmtId="0" fontId="21" fillId="0" borderId="86" applyNumberFormat="0" applyFill="0" applyAlignment="0" applyProtection="0"/>
    <xf numFmtId="0" fontId="12" fillId="22" borderId="83" applyNumberFormat="0" applyAlignment="0" applyProtection="0"/>
    <xf numFmtId="0" fontId="12" fillId="21" borderId="83"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0" fontId="21" fillId="0" borderId="86" applyNumberFormat="0" applyFill="0" applyAlignment="0" applyProtection="0"/>
    <xf numFmtId="0" fontId="18" fillId="21" borderId="85" applyNumberFormat="0" applyAlignment="0" applyProtection="0"/>
    <xf numFmtId="43" fontId="4" fillId="0" borderId="0" applyFill="0" applyBorder="0" applyAlignment="0" applyProtection="0"/>
    <xf numFmtId="0" fontId="12" fillId="22" borderId="83" applyNumberFormat="0" applyAlignment="0" applyProtection="0"/>
    <xf numFmtId="0" fontId="18" fillId="22" borderId="85" applyNumberFormat="0" applyAlignment="0" applyProtection="0"/>
    <xf numFmtId="0" fontId="18" fillId="22" borderId="85" applyNumberFormat="0" applyAlignment="0" applyProtection="0"/>
    <xf numFmtId="0" fontId="12" fillId="21" borderId="83" applyNumberFormat="0" applyAlignment="0" applyProtection="0"/>
    <xf numFmtId="43" fontId="4" fillId="0" borderId="0" applyFill="0" applyBorder="0" applyAlignment="0" applyProtection="0"/>
    <xf numFmtId="0" fontId="18" fillId="21" borderId="85" applyNumberFormat="0" applyAlignment="0" applyProtection="0"/>
    <xf numFmtId="0" fontId="9" fillId="29" borderId="88" applyNumberFormat="0" applyAlignment="0" applyProtection="0"/>
    <xf numFmtId="43" fontId="6" fillId="0" borderId="0" applyFont="0" applyFill="0" applyBorder="0" applyAlignment="0" applyProtection="0"/>
    <xf numFmtId="0" fontId="21" fillId="0" borderId="86" applyNumberFormat="0" applyFill="0" applyAlignment="0" applyProtection="0"/>
    <xf numFmtId="0" fontId="18" fillId="22" borderId="85" applyNumberFormat="0" applyAlignment="0" applyProtection="0"/>
    <xf numFmtId="0" fontId="9" fillId="29" borderId="84" applyNumberFormat="0" applyAlignment="0" applyProtection="0"/>
    <xf numFmtId="0" fontId="18" fillId="22" borderId="85" applyNumberFormat="0" applyAlignment="0" applyProtection="0"/>
    <xf numFmtId="0" fontId="12" fillId="21" borderId="83" applyNumberFormat="0" applyAlignment="0" applyProtection="0"/>
    <xf numFmtId="0" fontId="18" fillId="22" borderId="85" applyNumberFormat="0" applyAlignment="0" applyProtection="0"/>
    <xf numFmtId="0" fontId="9" fillId="29" borderId="84" applyNumberFormat="0" applyAlignment="0" applyProtection="0"/>
    <xf numFmtId="0" fontId="12" fillId="21" borderId="83"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2" fillId="21" borderId="83" applyNumberFormat="0" applyAlignment="0" applyProtection="0"/>
    <xf numFmtId="0" fontId="21" fillId="0" borderId="90" applyNumberFormat="0" applyFill="0" applyAlignment="0" applyProtection="0"/>
    <xf numFmtId="0" fontId="18" fillId="21" borderId="85" applyNumberFormat="0" applyAlignment="0" applyProtection="0"/>
    <xf numFmtId="0" fontId="21" fillId="0" borderId="86" applyNumberFormat="0" applyFill="0" applyAlignment="0" applyProtection="0"/>
    <xf numFmtId="0" fontId="12" fillId="22" borderId="83" applyNumberFormat="0" applyAlignment="0" applyProtection="0"/>
    <xf numFmtId="0" fontId="9" fillId="29" borderId="84" applyNumberFormat="0" applyAlignment="0" applyProtection="0"/>
    <xf numFmtId="0" fontId="12" fillId="21" borderId="83" applyNumberFormat="0" applyAlignment="0" applyProtection="0"/>
    <xf numFmtId="0" fontId="12" fillId="22" borderId="83" applyNumberFormat="0" applyAlignment="0" applyProtection="0"/>
    <xf numFmtId="0" fontId="12" fillId="21" borderId="83" applyNumberFormat="0" applyAlignment="0" applyProtection="0"/>
    <xf numFmtId="0" fontId="15" fillId="10" borderId="83" applyNumberFormat="0" applyAlignment="0" applyProtection="0"/>
    <xf numFmtId="0" fontId="12" fillId="21" borderId="83" applyNumberFormat="0" applyAlignment="0" applyProtection="0"/>
    <xf numFmtId="0" fontId="12" fillId="21" borderId="83" applyNumberFormat="0" applyAlignment="0" applyProtection="0"/>
    <xf numFmtId="0" fontId="12" fillId="22" borderId="83" applyNumberFormat="0" applyAlignment="0" applyProtection="0"/>
    <xf numFmtId="0" fontId="15" fillId="10" borderId="83"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8" fillId="21" borderId="85" applyNumberFormat="0" applyAlignment="0" applyProtection="0"/>
    <xf numFmtId="0" fontId="18" fillId="21" borderId="85" applyNumberFormat="0" applyAlignment="0" applyProtection="0"/>
    <xf numFmtId="0" fontId="18" fillId="22" borderId="85"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9" fillId="29" borderId="84" applyNumberFormat="0" applyAlignment="0" applyProtection="0"/>
    <xf numFmtId="0" fontId="18" fillId="21" borderId="85" applyNumberFormat="0" applyAlignment="0" applyProtection="0"/>
    <xf numFmtId="0" fontId="12" fillId="21" borderId="83" applyNumberFormat="0" applyAlignment="0" applyProtection="0"/>
    <xf numFmtId="0" fontId="18" fillId="22" borderId="85" applyNumberFormat="0" applyAlignment="0" applyProtection="0"/>
    <xf numFmtId="0" fontId="18" fillId="22" borderId="85" applyNumberFormat="0" applyAlignment="0" applyProtection="0"/>
    <xf numFmtId="0" fontId="18" fillId="21" borderId="85" applyNumberFormat="0" applyAlignment="0" applyProtection="0"/>
    <xf numFmtId="0" fontId="9" fillId="29" borderId="84" applyNumberFormat="0" applyAlignment="0" applyProtection="0"/>
    <xf numFmtId="0" fontId="21" fillId="0" borderId="86" applyNumberFormat="0" applyFill="0" applyAlignment="0" applyProtection="0"/>
    <xf numFmtId="0" fontId="18" fillId="22" borderId="85" applyNumberFormat="0" applyAlignment="0" applyProtection="0"/>
    <xf numFmtId="0" fontId="12" fillId="22" borderId="83" applyNumberFormat="0" applyAlignment="0" applyProtection="0"/>
    <xf numFmtId="0" fontId="18" fillId="22" borderId="85"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2" fillId="21" borderId="83" applyNumberFormat="0" applyAlignment="0" applyProtection="0"/>
    <xf numFmtId="0" fontId="12" fillId="21" borderId="83" applyNumberFormat="0" applyAlignment="0" applyProtection="0"/>
    <xf numFmtId="0" fontId="12" fillId="22" borderId="83" applyNumberFormat="0" applyAlignment="0" applyProtection="0"/>
    <xf numFmtId="0" fontId="15" fillId="10" borderId="83"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8" fillId="21" borderId="85" applyNumberFormat="0" applyAlignment="0" applyProtection="0"/>
    <xf numFmtId="0" fontId="18" fillId="21" borderId="85" applyNumberFormat="0" applyAlignment="0" applyProtection="0"/>
    <xf numFmtId="0" fontId="18" fillId="22" borderId="85"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18" fillId="21" borderId="85"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5" fillId="10" borderId="83" applyNumberFormat="0" applyAlignment="0" applyProtection="0"/>
    <xf numFmtId="0" fontId="9" fillId="29" borderId="84"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18" fillId="21" borderId="85" applyNumberFormat="0" applyAlignment="0" applyProtection="0"/>
    <xf numFmtId="0" fontId="18" fillId="21" borderId="85" applyNumberFormat="0" applyAlignment="0" applyProtection="0"/>
    <xf numFmtId="0" fontId="18" fillId="22" borderId="85" applyNumberFormat="0" applyAlignment="0" applyProtection="0"/>
    <xf numFmtId="0" fontId="18" fillId="21" borderId="85" applyNumberFormat="0" applyAlignment="0" applyProtection="0"/>
    <xf numFmtId="0" fontId="15" fillId="10" borderId="83" applyNumberFormat="0" applyAlignment="0" applyProtection="0"/>
    <xf numFmtId="0" fontId="12" fillId="22" borderId="83" applyNumberFormat="0" applyAlignment="0" applyProtection="0"/>
    <xf numFmtId="0" fontId="12" fillId="22" borderId="83" applyNumberFormat="0" applyAlignment="0" applyProtection="0"/>
    <xf numFmtId="0" fontId="18" fillId="21" borderId="85" applyNumberFormat="0" applyAlignment="0" applyProtection="0"/>
    <xf numFmtId="0" fontId="21" fillId="0" borderId="86" applyNumberFormat="0" applyFill="0" applyAlignment="0" applyProtection="0"/>
    <xf numFmtId="0" fontId="12" fillId="21" borderId="83" applyNumberFormat="0" applyAlignment="0" applyProtection="0"/>
    <xf numFmtId="0" fontId="12" fillId="21" borderId="83" applyNumberFormat="0" applyAlignment="0" applyProtection="0"/>
    <xf numFmtId="0" fontId="18" fillId="21" borderId="85" applyNumberFormat="0" applyAlignment="0" applyProtection="0"/>
    <xf numFmtId="0" fontId="18" fillId="21" borderId="85" applyNumberFormat="0" applyAlignment="0" applyProtection="0"/>
    <xf numFmtId="0" fontId="12" fillId="22" borderId="83" applyNumberFormat="0" applyAlignment="0" applyProtection="0"/>
    <xf numFmtId="0" fontId="9" fillId="29" borderId="84" applyNumberFormat="0" applyAlignment="0" applyProtection="0"/>
    <xf numFmtId="0" fontId="18" fillId="22" borderId="85"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9" fillId="29" borderId="84" applyNumberFormat="0" applyAlignment="0" applyProtection="0"/>
    <xf numFmtId="0" fontId="21" fillId="0" borderId="86" applyNumberFormat="0" applyFill="0" applyAlignment="0" applyProtection="0"/>
    <xf numFmtId="0" fontId="18" fillId="22" borderId="85" applyNumberFormat="0" applyAlignment="0" applyProtection="0"/>
    <xf numFmtId="0" fontId="12" fillId="22" borderId="83" applyNumberFormat="0" applyAlignment="0" applyProtection="0"/>
    <xf numFmtId="0" fontId="18" fillId="22" borderId="85"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2" fillId="21" borderId="83" applyNumberFormat="0" applyAlignment="0" applyProtection="0"/>
    <xf numFmtId="0" fontId="12" fillId="21" borderId="83" applyNumberFormat="0" applyAlignment="0" applyProtection="0"/>
    <xf numFmtId="0" fontId="12" fillId="22" borderId="83" applyNumberFormat="0" applyAlignment="0" applyProtection="0"/>
    <xf numFmtId="0" fontId="15" fillId="10" borderId="83"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8" fillId="21" borderId="85" applyNumberFormat="0" applyAlignment="0" applyProtection="0"/>
    <xf numFmtId="0" fontId="18" fillId="21" borderId="85" applyNumberFormat="0" applyAlignment="0" applyProtection="0"/>
    <xf numFmtId="0" fontId="18" fillId="22" borderId="85"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9" fillId="29" borderId="84" applyNumberFormat="0" applyAlignment="0" applyProtection="0"/>
    <xf numFmtId="0" fontId="21" fillId="0" borderId="90" applyNumberFormat="0" applyFill="0" applyAlignment="0" applyProtection="0"/>
    <xf numFmtId="0" fontId="12" fillId="22" borderId="83"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18" fillId="22" borderId="85" applyNumberFormat="0" applyAlignment="0" applyProtection="0"/>
    <xf numFmtId="0" fontId="21" fillId="0" borderId="86" applyNumberFormat="0" applyFill="0" applyAlignment="0" applyProtection="0"/>
    <xf numFmtId="0" fontId="18" fillId="21" borderId="85" applyNumberFormat="0" applyAlignment="0" applyProtection="0"/>
    <xf numFmtId="0" fontId="12" fillId="21" borderId="83" applyNumberFormat="0" applyAlignment="0" applyProtection="0"/>
    <xf numFmtId="0" fontId="21" fillId="0" borderId="86" applyNumberFormat="0" applyFill="0" applyAlignment="0" applyProtection="0"/>
    <xf numFmtId="0" fontId="21" fillId="0" borderId="90" applyNumberFormat="0" applyFill="0" applyAlignment="0" applyProtection="0"/>
    <xf numFmtId="0" fontId="9" fillId="29" borderId="84"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18" fillId="22" borderId="85" applyNumberFormat="0" applyAlignment="0" applyProtection="0"/>
    <xf numFmtId="0" fontId="12" fillId="21" borderId="83" applyNumberFormat="0" applyAlignment="0" applyProtection="0"/>
    <xf numFmtId="0" fontId="9" fillId="29" borderId="84" applyNumberFormat="0" applyAlignment="0" applyProtection="0"/>
    <xf numFmtId="0" fontId="12" fillId="21" borderId="83" applyNumberFormat="0" applyAlignment="0" applyProtection="0"/>
    <xf numFmtId="0" fontId="18" fillId="21" borderId="85" applyNumberFormat="0" applyAlignment="0" applyProtection="0"/>
    <xf numFmtId="0" fontId="21" fillId="0" borderId="86" applyNumberFormat="0" applyFill="0" applyAlignment="0" applyProtection="0"/>
    <xf numFmtId="0" fontId="18" fillId="21" borderId="85" applyNumberFormat="0" applyAlignment="0" applyProtection="0"/>
    <xf numFmtId="0" fontId="18" fillId="21" borderId="85" applyNumberFormat="0" applyAlignment="0" applyProtection="0"/>
    <xf numFmtId="0" fontId="15" fillId="10" borderId="83" applyNumberFormat="0" applyAlignment="0" applyProtection="0"/>
    <xf numFmtId="0" fontId="18" fillId="21" borderId="85" applyNumberFormat="0" applyAlignment="0" applyProtection="0"/>
    <xf numFmtId="0" fontId="18" fillId="22" borderId="85" applyNumberFormat="0" applyAlignment="0" applyProtection="0"/>
    <xf numFmtId="0" fontId="9" fillId="29" borderId="84" applyNumberFormat="0" applyAlignment="0" applyProtection="0"/>
    <xf numFmtId="0" fontId="12" fillId="21" borderId="83" applyNumberFormat="0" applyAlignment="0" applyProtection="0"/>
    <xf numFmtId="0" fontId="15" fillId="10" borderId="83" applyNumberFormat="0" applyAlignment="0" applyProtection="0"/>
    <xf numFmtId="0" fontId="12" fillId="22" borderId="83" applyNumberFormat="0" applyAlignment="0" applyProtection="0"/>
    <xf numFmtId="0" fontId="12" fillId="21" borderId="83" applyNumberFormat="0" applyAlignment="0" applyProtection="0"/>
    <xf numFmtId="0" fontId="9" fillId="29" borderId="84"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21" fillId="0" borderId="86" applyNumberFormat="0" applyFill="0" applyAlignment="0" applyProtection="0"/>
    <xf numFmtId="0" fontId="15" fillId="10" borderId="83" applyNumberFormat="0" applyAlignment="0" applyProtection="0"/>
    <xf numFmtId="0" fontId="18" fillId="21" borderId="85" applyNumberFormat="0" applyAlignment="0" applyProtection="0"/>
    <xf numFmtId="0" fontId="18" fillId="22" borderId="85" applyNumberFormat="0" applyAlignment="0" applyProtection="0"/>
    <xf numFmtId="0" fontId="9" fillId="29" borderId="84" applyNumberFormat="0" applyAlignment="0" applyProtection="0"/>
    <xf numFmtId="0" fontId="9" fillId="29" borderId="84" applyNumberFormat="0" applyAlignment="0" applyProtection="0"/>
    <xf numFmtId="0" fontId="12" fillId="21" borderId="83" applyNumberFormat="0" applyAlignment="0" applyProtection="0"/>
    <xf numFmtId="0" fontId="21" fillId="0" borderId="86" applyNumberFormat="0" applyFill="0" applyAlignment="0" applyProtection="0"/>
    <xf numFmtId="0" fontId="18" fillId="21" borderId="85" applyNumberFormat="0" applyAlignment="0" applyProtection="0"/>
    <xf numFmtId="0" fontId="9" fillId="29" borderId="88" applyNumberFormat="0" applyAlignment="0" applyProtection="0"/>
    <xf numFmtId="0" fontId="15" fillId="10" borderId="83" applyNumberFormat="0" applyAlignment="0" applyProtection="0"/>
    <xf numFmtId="0" fontId="18" fillId="21" borderId="89" applyNumberFormat="0" applyAlignment="0" applyProtection="0"/>
    <xf numFmtId="0" fontId="18" fillId="21" borderId="85" applyNumberFormat="0" applyAlignment="0" applyProtection="0"/>
    <xf numFmtId="0" fontId="12" fillId="21" borderId="83" applyNumberFormat="0" applyAlignment="0" applyProtection="0"/>
    <xf numFmtId="0" fontId="21" fillId="0" borderId="86" applyNumberFormat="0" applyFill="0" applyAlignment="0" applyProtection="0"/>
    <xf numFmtId="0" fontId="15" fillId="10" borderId="83" applyNumberFormat="0" applyAlignment="0" applyProtection="0"/>
    <xf numFmtId="0" fontId="18" fillId="22" borderId="85"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18" fillId="21" borderId="89" applyNumberFormat="0" applyAlignment="0" applyProtection="0"/>
    <xf numFmtId="0" fontId="12" fillId="22" borderId="83" applyNumberFormat="0" applyAlignment="0" applyProtection="0"/>
    <xf numFmtId="0" fontId="18" fillId="21" borderId="85" applyNumberFormat="0" applyAlignment="0" applyProtection="0"/>
    <xf numFmtId="0" fontId="15" fillId="10" borderId="83" applyNumberFormat="0" applyAlignment="0" applyProtection="0"/>
    <xf numFmtId="0" fontId="12" fillId="21" borderId="83" applyNumberFormat="0" applyAlignment="0" applyProtection="0"/>
    <xf numFmtId="0" fontId="21" fillId="0" borderId="86" applyNumberFormat="0" applyFill="0" applyAlignment="0" applyProtection="0"/>
    <xf numFmtId="0" fontId="12" fillId="21" borderId="83" applyNumberFormat="0" applyAlignment="0" applyProtection="0"/>
    <xf numFmtId="0" fontId="18" fillId="21" borderId="85" applyNumberFormat="0" applyAlignment="0" applyProtection="0"/>
    <xf numFmtId="0" fontId="18" fillId="21" borderId="85" applyNumberFormat="0" applyAlignment="0" applyProtection="0"/>
    <xf numFmtId="0" fontId="12" fillId="22" borderId="83" applyNumberFormat="0" applyAlignment="0" applyProtection="0"/>
    <xf numFmtId="0" fontId="18" fillId="21" borderId="85" applyNumberFormat="0" applyAlignment="0" applyProtection="0"/>
    <xf numFmtId="0" fontId="12" fillId="21" borderId="83" applyNumberFormat="0" applyAlignment="0" applyProtection="0"/>
    <xf numFmtId="0" fontId="12" fillId="21" borderId="83" applyNumberFormat="0" applyAlignment="0" applyProtection="0"/>
    <xf numFmtId="0" fontId="12" fillId="21" borderId="87" applyNumberFormat="0" applyAlignment="0" applyProtection="0"/>
    <xf numFmtId="0" fontId="9" fillId="29" borderId="84" applyNumberFormat="0" applyAlignment="0" applyProtection="0"/>
    <xf numFmtId="0" fontId="21" fillId="0" borderId="86" applyNumberFormat="0" applyFill="0" applyAlignment="0" applyProtection="0"/>
    <xf numFmtId="0" fontId="18" fillId="22" borderId="85" applyNumberFormat="0" applyAlignment="0" applyProtection="0"/>
    <xf numFmtId="0" fontId="12" fillId="22" borderId="83" applyNumberFormat="0" applyAlignment="0" applyProtection="0"/>
    <xf numFmtId="0" fontId="18" fillId="22" borderId="85"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2" fillId="21" borderId="83" applyNumberFormat="0" applyAlignment="0" applyProtection="0"/>
    <xf numFmtId="0" fontId="12" fillId="21" borderId="83" applyNumberFormat="0" applyAlignment="0" applyProtection="0"/>
    <xf numFmtId="0" fontId="12" fillId="22" borderId="83" applyNumberFormat="0" applyAlignment="0" applyProtection="0"/>
    <xf numFmtId="0" fontId="15" fillId="10" borderId="83"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15" fillId="10" borderId="83" applyNumberFormat="0" applyAlignment="0" applyProtection="0"/>
    <xf numFmtId="0" fontId="18" fillId="21" borderId="85" applyNumberFormat="0" applyAlignment="0" applyProtection="0"/>
    <xf numFmtId="0" fontId="18" fillId="21" borderId="85" applyNumberFormat="0" applyAlignment="0" applyProtection="0"/>
    <xf numFmtId="0" fontId="9" fillId="29" borderId="84" applyNumberFormat="0" applyAlignment="0" applyProtection="0"/>
    <xf numFmtId="0" fontId="18" fillId="21" borderId="85" applyNumberFormat="0" applyAlignment="0" applyProtection="0"/>
    <xf numFmtId="0" fontId="18" fillId="21" borderId="85" applyNumberFormat="0" applyAlignment="0" applyProtection="0"/>
    <xf numFmtId="0" fontId="18" fillId="22" borderId="85"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18" fillId="21" borderId="85" applyNumberFormat="0" applyAlignment="0" applyProtection="0"/>
    <xf numFmtId="0" fontId="12" fillId="21" borderId="87" applyNumberFormat="0" applyAlignment="0" applyProtection="0"/>
    <xf numFmtId="0" fontId="21" fillId="0" borderId="86" applyNumberFormat="0" applyFill="0" applyAlignment="0" applyProtection="0"/>
    <xf numFmtId="0" fontId="12" fillId="22" borderId="83" applyNumberFormat="0" applyAlignment="0" applyProtection="0"/>
    <xf numFmtId="0" fontId="21" fillId="0" borderId="86" applyNumberFormat="0" applyFill="0" applyAlignment="0" applyProtection="0"/>
    <xf numFmtId="0" fontId="12" fillId="21" borderId="83" applyNumberFormat="0" applyAlignment="0" applyProtection="0"/>
    <xf numFmtId="0" fontId="15" fillId="10" borderId="83" applyNumberFormat="0" applyAlignment="0" applyProtection="0"/>
    <xf numFmtId="0" fontId="9" fillId="29" borderId="84" applyNumberFormat="0" applyAlignment="0" applyProtection="0"/>
    <xf numFmtId="0" fontId="15" fillId="10" borderId="83" applyNumberFormat="0" applyAlignment="0" applyProtection="0"/>
    <xf numFmtId="0" fontId="12" fillId="21" borderId="83" applyNumberFormat="0" applyAlignment="0" applyProtection="0"/>
    <xf numFmtId="0" fontId="18" fillId="22" borderId="85" applyNumberFormat="0" applyAlignment="0" applyProtection="0"/>
    <xf numFmtId="0" fontId="18" fillId="21" borderId="85" applyNumberFormat="0" applyAlignment="0" applyProtection="0"/>
    <xf numFmtId="0" fontId="18" fillId="22" borderId="85" applyNumberFormat="0" applyAlignment="0" applyProtection="0"/>
    <xf numFmtId="0" fontId="18" fillId="21" borderId="85" applyNumberFormat="0" applyAlignment="0" applyProtection="0"/>
    <xf numFmtId="0" fontId="18" fillId="22" borderId="89" applyNumberFormat="0" applyAlignment="0" applyProtection="0"/>
    <xf numFmtId="0" fontId="12" fillId="22" borderId="83" applyNumberFormat="0" applyAlignment="0" applyProtection="0"/>
    <xf numFmtId="0" fontId="9" fillId="29" borderId="84" applyNumberFormat="0" applyAlignment="0" applyProtection="0"/>
    <xf numFmtId="0" fontId="21" fillId="0" borderId="86" applyNumberFormat="0" applyFill="0" applyAlignment="0" applyProtection="0"/>
    <xf numFmtId="0" fontId="18" fillId="21" borderId="85" applyNumberFormat="0" applyAlignment="0" applyProtection="0"/>
    <xf numFmtId="0" fontId="9" fillId="29" borderId="84" applyNumberFormat="0" applyAlignment="0" applyProtection="0"/>
    <xf numFmtId="0" fontId="12" fillId="21" borderId="83" applyNumberFormat="0" applyAlignment="0" applyProtection="0"/>
    <xf numFmtId="0" fontId="12" fillId="21" borderId="87" applyNumberFormat="0" applyAlignment="0" applyProtection="0"/>
    <xf numFmtId="0" fontId="21" fillId="0" borderId="86" applyNumberFormat="0" applyFill="0" applyAlignment="0" applyProtection="0"/>
    <xf numFmtId="0" fontId="12" fillId="21" borderId="83" applyNumberFormat="0" applyAlignment="0" applyProtection="0"/>
    <xf numFmtId="0" fontId="21" fillId="0" borderId="90" applyNumberFormat="0" applyFill="0" applyAlignment="0" applyProtection="0"/>
    <xf numFmtId="0" fontId="18" fillId="22" borderId="85" applyNumberFormat="0" applyAlignment="0" applyProtection="0"/>
    <xf numFmtId="0" fontId="15" fillId="10" borderId="87" applyNumberFormat="0" applyAlignment="0" applyProtection="0"/>
    <xf numFmtId="0" fontId="12" fillId="22" borderId="83" applyNumberFormat="0" applyAlignment="0" applyProtection="0"/>
    <xf numFmtId="0" fontId="12" fillId="21" borderId="83" applyNumberFormat="0" applyAlignment="0" applyProtection="0"/>
    <xf numFmtId="0" fontId="12" fillId="21" borderId="83" applyNumberFormat="0" applyAlignment="0" applyProtection="0"/>
    <xf numFmtId="0" fontId="9" fillId="29" borderId="88" applyNumberFormat="0" applyAlignment="0" applyProtection="0"/>
    <xf numFmtId="0" fontId="12" fillId="22" borderId="87" applyNumberFormat="0" applyAlignment="0" applyProtection="0"/>
    <xf numFmtId="0" fontId="18" fillId="22" borderId="85" applyNumberFormat="0" applyAlignment="0" applyProtection="0"/>
    <xf numFmtId="0" fontId="12" fillId="21" borderId="83" applyNumberFormat="0" applyAlignment="0" applyProtection="0"/>
    <xf numFmtId="0" fontId="12" fillId="22" borderId="87" applyNumberFormat="0" applyAlignment="0" applyProtection="0"/>
    <xf numFmtId="0" fontId="21" fillId="0" borderId="86" applyNumberFormat="0" applyFill="0" applyAlignment="0" applyProtection="0"/>
    <xf numFmtId="0" fontId="18" fillId="21" borderId="85" applyNumberFormat="0" applyAlignment="0" applyProtection="0"/>
    <xf numFmtId="0" fontId="9" fillId="29" borderId="84" applyNumberFormat="0" applyAlignment="0" applyProtection="0"/>
    <xf numFmtId="0" fontId="9" fillId="29" borderId="84" applyNumberFormat="0" applyAlignment="0" applyProtection="0"/>
    <xf numFmtId="0" fontId="12" fillId="21" borderId="87" applyNumberFormat="0" applyAlignment="0" applyProtection="0"/>
    <xf numFmtId="0" fontId="18" fillId="21" borderId="85" applyNumberFormat="0" applyAlignment="0" applyProtection="0"/>
    <xf numFmtId="0" fontId="12" fillId="21" borderId="83" applyNumberFormat="0" applyAlignment="0" applyProtection="0"/>
    <xf numFmtId="0" fontId="12" fillId="22" borderId="83" applyNumberFormat="0" applyAlignment="0" applyProtection="0"/>
    <xf numFmtId="0" fontId="12" fillId="22" borderId="83" applyNumberFormat="0" applyAlignment="0" applyProtection="0"/>
    <xf numFmtId="0" fontId="18" fillId="21" borderId="85" applyNumberFormat="0" applyAlignment="0" applyProtection="0"/>
    <xf numFmtId="0" fontId="12" fillId="21" borderId="83" applyNumberFormat="0" applyAlignment="0" applyProtection="0"/>
    <xf numFmtId="0" fontId="12" fillId="22" borderId="83" applyNumberFormat="0" applyAlignment="0" applyProtection="0"/>
    <xf numFmtId="0" fontId="9" fillId="29" borderId="84" applyNumberFormat="0" applyAlignment="0" applyProtection="0"/>
    <xf numFmtId="0" fontId="9" fillId="29" borderId="84" applyNumberFormat="0" applyAlignment="0" applyProtection="0"/>
    <xf numFmtId="0" fontId="12" fillId="21" borderId="83" applyNumberFormat="0" applyAlignment="0" applyProtection="0"/>
    <xf numFmtId="0" fontId="15" fillId="10" borderId="87" applyNumberFormat="0" applyAlignment="0" applyProtection="0"/>
    <xf numFmtId="0" fontId="15" fillId="10" borderId="87" applyNumberFormat="0" applyAlignment="0" applyProtection="0"/>
    <xf numFmtId="0" fontId="12" fillId="21" borderId="83" applyNumberFormat="0" applyAlignment="0" applyProtection="0"/>
    <xf numFmtId="0" fontId="15" fillId="10" borderId="87" applyNumberFormat="0" applyAlignment="0" applyProtection="0"/>
    <xf numFmtId="0" fontId="18" fillId="21" borderId="89" applyNumberFormat="0" applyAlignment="0" applyProtection="0"/>
    <xf numFmtId="0" fontId="12" fillId="22" borderId="83" applyNumberFormat="0" applyAlignment="0" applyProtection="0"/>
    <xf numFmtId="0" fontId="18" fillId="21" borderId="85" applyNumberFormat="0" applyAlignment="0" applyProtection="0"/>
    <xf numFmtId="0" fontId="18" fillId="22" borderId="85" applyNumberFormat="0" applyAlignment="0" applyProtection="0"/>
    <xf numFmtId="0" fontId="15" fillId="10" borderId="83" applyNumberFormat="0" applyAlignment="0" applyProtection="0"/>
    <xf numFmtId="0" fontId="15" fillId="10" borderId="83" applyNumberFormat="0" applyAlignment="0" applyProtection="0"/>
    <xf numFmtId="0" fontId="15" fillId="10" borderId="83" applyNumberFormat="0" applyAlignment="0" applyProtection="0"/>
    <xf numFmtId="0" fontId="21" fillId="0" borderId="86" applyNumberFormat="0" applyFill="0" applyAlignment="0" applyProtection="0"/>
    <xf numFmtId="0" fontId="21" fillId="0" borderId="86" applyNumberFormat="0" applyFill="0" applyAlignment="0" applyProtection="0"/>
    <xf numFmtId="0" fontId="12" fillId="21" borderId="87" applyNumberFormat="0" applyAlignment="0" applyProtection="0"/>
    <xf numFmtId="0" fontId="18" fillId="21" borderId="89" applyNumberFormat="0" applyAlignment="0" applyProtection="0"/>
    <xf numFmtId="0" fontId="9" fillId="29" borderId="88" applyNumberFormat="0" applyAlignment="0" applyProtection="0"/>
    <xf numFmtId="0" fontId="18" fillId="21" borderId="89" applyNumberFormat="0" applyAlignment="0" applyProtection="0"/>
    <xf numFmtId="0" fontId="12" fillId="22" borderId="87" applyNumberFormat="0" applyAlignment="0" applyProtection="0"/>
    <xf numFmtId="0" fontId="18" fillId="21" borderId="89" applyNumberFormat="0" applyAlignment="0" applyProtection="0"/>
    <xf numFmtId="0" fontId="18" fillId="22" borderId="89" applyNumberFormat="0" applyAlignment="0" applyProtection="0"/>
    <xf numFmtId="0" fontId="12" fillId="22" borderId="87" applyNumberFormat="0" applyAlignment="0" applyProtection="0"/>
    <xf numFmtId="0" fontId="12" fillId="21" borderId="87" applyNumberFormat="0" applyAlignment="0" applyProtection="0"/>
    <xf numFmtId="0" fontId="18" fillId="22" borderId="89" applyNumberFormat="0" applyAlignment="0" applyProtection="0"/>
    <xf numFmtId="0" fontId="18" fillId="22" borderId="89" applyNumberFormat="0" applyAlignment="0" applyProtection="0"/>
    <xf numFmtId="0" fontId="18" fillId="21" borderId="89" applyNumberFormat="0" applyAlignment="0" applyProtection="0"/>
    <xf numFmtId="0" fontId="12" fillId="21" borderId="87" applyNumberFormat="0" applyAlignment="0" applyProtection="0"/>
    <xf numFmtId="0" fontId="12" fillId="21" borderId="87" applyNumberFormat="0" applyAlignment="0" applyProtection="0"/>
    <xf numFmtId="0" fontId="12" fillId="21" borderId="92" applyNumberFormat="0" applyAlignment="0" applyProtection="0"/>
    <xf numFmtId="0" fontId="18" fillId="22" borderId="94" applyNumberFormat="0" applyAlignment="0" applyProtection="0"/>
    <xf numFmtId="0" fontId="18" fillId="22" borderId="94" applyNumberFormat="0" applyAlignment="0" applyProtection="0"/>
    <xf numFmtId="0" fontId="12" fillId="22" borderId="92" applyNumberFormat="0" applyAlignment="0" applyProtection="0"/>
    <xf numFmtId="0" fontId="18" fillId="21" borderId="94" applyNumberFormat="0" applyAlignment="0" applyProtection="0"/>
    <xf numFmtId="0" fontId="21" fillId="0" borderId="95" applyNumberFormat="0" applyFill="0" applyAlignment="0" applyProtection="0"/>
    <xf numFmtId="0" fontId="15" fillId="10" borderId="92" applyNumberFormat="0" applyAlignment="0" applyProtection="0"/>
    <xf numFmtId="0" fontId="18" fillId="22" borderId="94" applyNumberFormat="0" applyAlignment="0" applyProtection="0"/>
    <xf numFmtId="0" fontId="18" fillId="21" borderId="94" applyNumberFormat="0" applyAlignment="0" applyProtection="0"/>
    <xf numFmtId="0" fontId="15" fillId="10" borderId="92" applyNumberFormat="0" applyAlignment="0" applyProtection="0"/>
    <xf numFmtId="0" fontId="15" fillId="10"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2" borderId="94" applyNumberFormat="0" applyAlignment="0" applyProtection="0"/>
    <xf numFmtId="0" fontId="12" fillId="21" borderId="92" applyNumberFormat="0" applyAlignment="0" applyProtection="0"/>
    <xf numFmtId="0" fontId="18" fillId="22" borderId="94" applyNumberFormat="0" applyAlignment="0" applyProtection="0"/>
    <xf numFmtId="0" fontId="12" fillId="22" borderId="92"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8" fillId="22" borderId="94" applyNumberFormat="0" applyAlignment="0" applyProtection="0"/>
    <xf numFmtId="0" fontId="9" fillId="29" borderId="93" applyNumberFormat="0" applyAlignment="0" applyProtection="0"/>
    <xf numFmtId="0" fontId="12" fillId="21"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9" fillId="29" borderId="93" applyNumberFormat="0" applyAlignment="0" applyProtection="0"/>
    <xf numFmtId="0" fontId="12" fillId="21" borderId="92" applyNumberFormat="0" applyAlignment="0" applyProtection="0"/>
    <xf numFmtId="0" fontId="12" fillId="2" borderId="87" applyNumberFormat="0" applyAlignment="0" applyProtection="0"/>
    <xf numFmtId="0" fontId="18" fillId="22" borderId="89" applyNumberFormat="0" applyAlignment="0" applyProtection="0"/>
    <xf numFmtId="0" fontId="18" fillId="21" borderId="89" applyNumberFormat="0" applyAlignment="0" applyProtection="0"/>
    <xf numFmtId="0" fontId="18" fillId="21" borderId="89" applyNumberFormat="0" applyAlignment="0" applyProtection="0"/>
    <xf numFmtId="0" fontId="15" fillId="10" borderId="87" applyNumberFormat="0" applyAlignment="0" applyProtection="0"/>
    <xf numFmtId="0" fontId="12" fillId="21" borderId="87" applyNumberFormat="0" applyAlignment="0" applyProtection="0"/>
    <xf numFmtId="0" fontId="12" fillId="21" borderId="87" applyNumberFormat="0" applyAlignment="0" applyProtection="0"/>
    <xf numFmtId="0" fontId="12" fillId="22" borderId="87" applyNumberFormat="0" applyAlignment="0" applyProtection="0"/>
    <xf numFmtId="0" fontId="15" fillId="10" borderId="87" applyNumberFormat="0" applyAlignment="0" applyProtection="0"/>
    <xf numFmtId="0" fontId="12" fillId="22" borderId="87" applyNumberFormat="0" applyAlignment="0" applyProtection="0"/>
    <xf numFmtId="0" fontId="12" fillId="21" borderId="87" applyNumberFormat="0" applyAlignment="0" applyProtection="0"/>
    <xf numFmtId="0" fontId="15" fillId="10" borderId="87" applyNumberFormat="0" applyAlignment="0" applyProtection="0"/>
    <xf numFmtId="0" fontId="12" fillId="58" borderId="87" applyNumberFormat="0" applyAlignment="0" applyProtection="0"/>
    <xf numFmtId="0" fontId="43" fillId="59" borderId="87" applyNumberFormat="0" applyAlignment="0" applyProtection="0"/>
    <xf numFmtId="0" fontId="15" fillId="49" borderId="87" applyNumberFormat="0" applyAlignment="0" applyProtection="0"/>
    <xf numFmtId="0" fontId="15" fillId="43" borderId="87" applyNumberFormat="0" applyAlignment="0" applyProtection="0"/>
    <xf numFmtId="0" fontId="18" fillId="58" borderId="89" applyNumberFormat="0" applyAlignment="0" applyProtection="0"/>
    <xf numFmtId="0" fontId="18" fillId="59" borderId="89" applyNumberFormat="0" applyAlignment="0" applyProtection="0"/>
    <xf numFmtId="0" fontId="18" fillId="58" borderId="89" applyNumberFormat="0" applyAlignment="0" applyProtection="0"/>
    <xf numFmtId="0" fontId="18" fillId="59" borderId="89" applyNumberFormat="0" applyAlignment="0" applyProtection="0"/>
    <xf numFmtId="0" fontId="21" fillId="0" borderId="90" applyNumberFormat="0" applyFill="0" applyAlignment="0" applyProtection="0"/>
    <xf numFmtId="43" fontId="4" fillId="0" borderId="0" applyFont="0" applyFill="0" applyBorder="0" applyAlignment="0" applyProtection="0"/>
    <xf numFmtId="43" fontId="50" fillId="0" borderId="0" applyFont="0" applyFill="0" applyBorder="0" applyAlignment="0" applyProtection="0"/>
    <xf numFmtId="0" fontId="18" fillId="21" borderId="94" applyNumberFormat="0" applyAlignment="0" applyProtection="0"/>
    <xf numFmtId="0" fontId="9" fillId="29" borderId="93" applyNumberFormat="0" applyAlignment="0" applyProtection="0"/>
    <xf numFmtId="0" fontId="21" fillId="0" borderId="95" applyNumberFormat="0" applyFill="0" applyAlignment="0" applyProtection="0"/>
    <xf numFmtId="0" fontId="18" fillId="22" borderId="94" applyNumberFormat="0" applyAlignment="0" applyProtection="0"/>
    <xf numFmtId="0" fontId="9" fillId="29" borderId="93" applyNumberFormat="0" applyAlignment="0" applyProtection="0"/>
    <xf numFmtId="0" fontId="18" fillId="22" borderId="94" applyNumberFormat="0" applyAlignment="0" applyProtection="0"/>
    <xf numFmtId="0" fontId="12" fillId="21" borderId="92" applyNumberFormat="0" applyAlignment="0" applyProtection="0"/>
    <xf numFmtId="0" fontId="18" fillId="22" borderId="94" applyNumberFormat="0" applyAlignment="0" applyProtection="0"/>
    <xf numFmtId="0" fontId="9" fillId="29" borderId="93" applyNumberFormat="0" applyAlignment="0" applyProtection="0"/>
    <xf numFmtId="0" fontId="12" fillId="21" borderId="92"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2" fillId="21" borderId="92" applyNumberFormat="0" applyAlignment="0" applyProtection="0"/>
    <xf numFmtId="0" fontId="21" fillId="0" borderId="95" applyNumberFormat="0" applyFill="0" applyAlignment="0" applyProtection="0"/>
    <xf numFmtId="0" fontId="18" fillId="21" borderId="94" applyNumberFormat="0" applyAlignment="0" applyProtection="0"/>
    <xf numFmtId="0" fontId="21" fillId="0" borderId="95" applyNumberFormat="0" applyFill="0" applyAlignment="0" applyProtection="0"/>
    <xf numFmtId="0" fontId="12" fillId="22" borderId="92" applyNumberFormat="0" applyAlignment="0" applyProtection="0"/>
    <xf numFmtId="0" fontId="9" fillId="29" borderId="93" applyNumberFormat="0" applyAlignment="0" applyProtection="0"/>
    <xf numFmtId="0" fontId="12" fillId="21" borderId="92" applyNumberFormat="0" applyAlignment="0" applyProtection="0"/>
    <xf numFmtId="0" fontId="12" fillId="22" borderId="92" applyNumberFormat="0" applyAlignment="0" applyProtection="0"/>
    <xf numFmtId="0" fontId="12" fillId="21" borderId="92" applyNumberFormat="0" applyAlignment="0" applyProtection="0"/>
    <xf numFmtId="0" fontId="15" fillId="10" borderId="92" applyNumberFormat="0" applyAlignment="0" applyProtection="0"/>
    <xf numFmtId="0" fontId="12" fillId="21" borderId="92" applyNumberFormat="0" applyAlignment="0" applyProtection="0"/>
    <xf numFmtId="0" fontId="12" fillId="21" borderId="92" applyNumberFormat="0" applyAlignment="0" applyProtection="0"/>
    <xf numFmtId="0" fontId="12" fillId="22" borderId="92" applyNumberFormat="0" applyAlignment="0" applyProtection="0"/>
    <xf numFmtId="0" fontId="15" fillId="10"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8" fillId="21" borderId="94" applyNumberFormat="0" applyAlignment="0" applyProtection="0"/>
    <xf numFmtId="0" fontId="18" fillId="21" borderId="94" applyNumberFormat="0" applyAlignment="0" applyProtection="0"/>
    <xf numFmtId="0" fontId="18" fillId="22" borderId="94"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9" fillId="29" borderId="93" applyNumberFormat="0" applyAlignment="0" applyProtection="0"/>
    <xf numFmtId="0" fontId="18" fillId="21" borderId="94" applyNumberFormat="0" applyAlignment="0" applyProtection="0"/>
    <xf numFmtId="0" fontId="12" fillId="21" borderId="92" applyNumberFormat="0" applyAlignment="0" applyProtection="0"/>
    <xf numFmtId="0" fontId="18" fillId="22" borderId="94" applyNumberFormat="0" applyAlignment="0" applyProtection="0"/>
    <xf numFmtId="0" fontId="18" fillId="22" borderId="94" applyNumberFormat="0" applyAlignment="0" applyProtection="0"/>
    <xf numFmtId="0" fontId="18" fillId="21" borderId="94" applyNumberFormat="0" applyAlignment="0" applyProtection="0"/>
    <xf numFmtId="0" fontId="9" fillId="29" borderId="93" applyNumberFormat="0" applyAlignment="0" applyProtection="0"/>
    <xf numFmtId="0" fontId="21" fillId="0" borderId="95" applyNumberFormat="0" applyFill="0" applyAlignment="0" applyProtection="0"/>
    <xf numFmtId="0" fontId="18" fillId="22" borderId="94" applyNumberFormat="0" applyAlignment="0" applyProtection="0"/>
    <xf numFmtId="0" fontId="12" fillId="22" borderId="92" applyNumberFormat="0" applyAlignment="0" applyProtection="0"/>
    <xf numFmtId="0" fontId="18" fillId="22" borderId="94"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2" fillId="21" borderId="92" applyNumberFormat="0" applyAlignment="0" applyProtection="0"/>
    <xf numFmtId="0" fontId="12" fillId="21" borderId="92" applyNumberFormat="0" applyAlignment="0" applyProtection="0"/>
    <xf numFmtId="0" fontId="12" fillId="22" borderId="92" applyNumberFormat="0" applyAlignment="0" applyProtection="0"/>
    <xf numFmtId="0" fontId="15" fillId="10"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8" fillId="21" borderId="94" applyNumberFormat="0" applyAlignment="0" applyProtection="0"/>
    <xf numFmtId="0" fontId="18" fillId="21" borderId="94" applyNumberFormat="0" applyAlignment="0" applyProtection="0"/>
    <xf numFmtId="0" fontId="18" fillId="22" borderId="94"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18" fillId="21" borderId="94"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5" fillId="10" borderId="92" applyNumberFormat="0" applyAlignment="0" applyProtection="0"/>
    <xf numFmtId="0" fontId="9" fillId="29" borderId="93"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18" fillId="21" borderId="94" applyNumberFormat="0" applyAlignment="0" applyProtection="0"/>
    <xf numFmtId="0" fontId="18" fillId="21" borderId="94" applyNumberFormat="0" applyAlignment="0" applyProtection="0"/>
    <xf numFmtId="0" fontId="18" fillId="22" borderId="94" applyNumberFormat="0" applyAlignment="0" applyProtection="0"/>
    <xf numFmtId="0" fontId="18" fillId="21" borderId="94" applyNumberFormat="0" applyAlignment="0" applyProtection="0"/>
    <xf numFmtId="0" fontId="15" fillId="10" borderId="92" applyNumberFormat="0" applyAlignment="0" applyProtection="0"/>
    <xf numFmtId="0" fontId="12" fillId="22" borderId="92" applyNumberFormat="0" applyAlignment="0" applyProtection="0"/>
    <xf numFmtId="0" fontId="12" fillId="22" borderId="92" applyNumberFormat="0" applyAlignment="0" applyProtection="0"/>
    <xf numFmtId="0" fontId="18" fillId="21" borderId="94" applyNumberFormat="0" applyAlignment="0" applyProtection="0"/>
    <xf numFmtId="0" fontId="21" fillId="0" borderId="95" applyNumberFormat="0" applyFill="0" applyAlignment="0" applyProtection="0"/>
    <xf numFmtId="0" fontId="12" fillId="21" borderId="92" applyNumberFormat="0" applyAlignment="0" applyProtection="0"/>
    <xf numFmtId="0" fontId="12" fillId="21" borderId="92" applyNumberFormat="0" applyAlignment="0" applyProtection="0"/>
    <xf numFmtId="0" fontId="18" fillId="21" borderId="94" applyNumberFormat="0" applyAlignment="0" applyProtection="0"/>
    <xf numFmtId="0" fontId="18" fillId="21" borderId="94" applyNumberFormat="0" applyAlignment="0" applyProtection="0"/>
    <xf numFmtId="0" fontId="12" fillId="22" borderId="92" applyNumberFormat="0" applyAlignment="0" applyProtection="0"/>
    <xf numFmtId="0" fontId="9" fillId="29" borderId="93" applyNumberFormat="0" applyAlignment="0" applyProtection="0"/>
    <xf numFmtId="0" fontId="18" fillId="22" borderId="94"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9" fillId="29" borderId="93" applyNumberFormat="0" applyAlignment="0" applyProtection="0"/>
    <xf numFmtId="0" fontId="21" fillId="0" borderId="95" applyNumberFormat="0" applyFill="0" applyAlignment="0" applyProtection="0"/>
    <xf numFmtId="0" fontId="18" fillId="22" borderId="94" applyNumberFormat="0" applyAlignment="0" applyProtection="0"/>
    <xf numFmtId="0" fontId="12" fillId="22" borderId="92" applyNumberFormat="0" applyAlignment="0" applyProtection="0"/>
    <xf numFmtId="0" fontId="18" fillId="22" borderId="94"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2" fillId="21" borderId="92" applyNumberFormat="0" applyAlignment="0" applyProtection="0"/>
    <xf numFmtId="0" fontId="12" fillId="21" borderId="92" applyNumberFormat="0" applyAlignment="0" applyProtection="0"/>
    <xf numFmtId="0" fontId="12" fillId="22" borderId="92" applyNumberFormat="0" applyAlignment="0" applyProtection="0"/>
    <xf numFmtId="0" fontId="15" fillId="10"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8" fillId="21" borderId="94" applyNumberFormat="0" applyAlignment="0" applyProtection="0"/>
    <xf numFmtId="0" fontId="18" fillId="21" borderId="94" applyNumberFormat="0" applyAlignment="0" applyProtection="0"/>
    <xf numFmtId="0" fontId="18" fillId="22" borderId="94"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9" fillId="29" borderId="93" applyNumberFormat="0" applyAlignment="0" applyProtection="0"/>
    <xf numFmtId="0" fontId="21" fillId="0" borderId="95" applyNumberFormat="0" applyFill="0" applyAlignment="0" applyProtection="0"/>
    <xf numFmtId="0" fontId="12" fillId="22"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18" fillId="22" borderId="94" applyNumberFormat="0" applyAlignment="0" applyProtection="0"/>
    <xf numFmtId="0" fontId="21" fillId="0" borderId="95" applyNumberFormat="0" applyFill="0" applyAlignment="0" applyProtection="0"/>
    <xf numFmtId="0" fontId="18" fillId="21" borderId="94" applyNumberFormat="0" applyAlignment="0" applyProtection="0"/>
    <xf numFmtId="0" fontId="12" fillId="21" borderId="92"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9" fillId="29" borderId="93"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18" fillId="22" borderId="94" applyNumberFormat="0" applyAlignment="0" applyProtection="0"/>
    <xf numFmtId="0" fontId="12" fillId="21" borderId="92" applyNumberFormat="0" applyAlignment="0" applyProtection="0"/>
    <xf numFmtId="0" fontId="9" fillId="29" borderId="93" applyNumberFormat="0" applyAlignment="0" applyProtection="0"/>
    <xf numFmtId="0" fontId="12" fillId="21" borderId="92" applyNumberFormat="0" applyAlignment="0" applyProtection="0"/>
    <xf numFmtId="0" fontId="18" fillId="21" borderId="94" applyNumberFormat="0" applyAlignment="0" applyProtection="0"/>
    <xf numFmtId="0" fontId="21" fillId="0" borderId="95" applyNumberFormat="0" applyFill="0" applyAlignment="0" applyProtection="0"/>
    <xf numFmtId="0" fontId="18" fillId="21" borderId="94" applyNumberFormat="0" applyAlignment="0" applyProtection="0"/>
    <xf numFmtId="0" fontId="18" fillId="21" borderId="94" applyNumberFormat="0" applyAlignment="0" applyProtection="0"/>
    <xf numFmtId="0" fontId="15" fillId="10" borderId="92" applyNumberFormat="0" applyAlignment="0" applyProtection="0"/>
    <xf numFmtId="0" fontId="18" fillId="21" borderId="94" applyNumberFormat="0" applyAlignment="0" applyProtection="0"/>
    <xf numFmtId="0" fontId="18" fillId="22" borderId="94" applyNumberFormat="0" applyAlignment="0" applyProtection="0"/>
    <xf numFmtId="0" fontId="9" fillId="29" borderId="93" applyNumberFormat="0" applyAlignment="0" applyProtection="0"/>
    <xf numFmtId="0" fontId="12" fillId="21" borderId="92" applyNumberFormat="0" applyAlignment="0" applyProtection="0"/>
    <xf numFmtId="0" fontId="15" fillId="10" borderId="92" applyNumberFormat="0" applyAlignment="0" applyProtection="0"/>
    <xf numFmtId="0" fontId="12" fillId="22" borderId="92" applyNumberFormat="0" applyAlignment="0" applyProtection="0"/>
    <xf numFmtId="0" fontId="12" fillId="21" borderId="92" applyNumberFormat="0" applyAlignment="0" applyProtection="0"/>
    <xf numFmtId="0" fontId="9" fillId="29" borderId="93"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21" fillId="0" borderId="95" applyNumberFormat="0" applyFill="0" applyAlignment="0" applyProtection="0"/>
    <xf numFmtId="0" fontId="15" fillId="10" borderId="92" applyNumberFormat="0" applyAlignment="0" applyProtection="0"/>
    <xf numFmtId="0" fontId="18" fillId="21" borderId="94" applyNumberFormat="0" applyAlignment="0" applyProtection="0"/>
    <xf numFmtId="0" fontId="18" fillId="22" borderId="94" applyNumberFormat="0" applyAlignment="0" applyProtection="0"/>
    <xf numFmtId="0" fontId="9" fillId="29" borderId="93" applyNumberFormat="0" applyAlignment="0" applyProtection="0"/>
    <xf numFmtId="0" fontId="9" fillId="29" borderId="93" applyNumberFormat="0" applyAlignment="0" applyProtection="0"/>
    <xf numFmtId="0" fontId="12" fillId="21" borderId="92" applyNumberFormat="0" applyAlignment="0" applyProtection="0"/>
    <xf numFmtId="0" fontId="21" fillId="0" borderId="95" applyNumberFormat="0" applyFill="0" applyAlignment="0" applyProtection="0"/>
    <xf numFmtId="0" fontId="18" fillId="21" borderId="94" applyNumberFormat="0" applyAlignment="0" applyProtection="0"/>
    <xf numFmtId="0" fontId="9" fillId="29" borderId="93" applyNumberFormat="0" applyAlignment="0" applyProtection="0"/>
    <xf numFmtId="0" fontId="15" fillId="10" borderId="92" applyNumberFormat="0" applyAlignment="0" applyProtection="0"/>
    <xf numFmtId="0" fontId="18" fillId="21" borderId="94" applyNumberFormat="0" applyAlignment="0" applyProtection="0"/>
    <xf numFmtId="0" fontId="18" fillId="21" borderId="94" applyNumberFormat="0" applyAlignment="0" applyProtection="0"/>
    <xf numFmtId="0" fontId="12" fillId="21" borderId="92" applyNumberFormat="0" applyAlignment="0" applyProtection="0"/>
    <xf numFmtId="0" fontId="21" fillId="0" borderId="95" applyNumberFormat="0" applyFill="0" applyAlignment="0" applyProtection="0"/>
    <xf numFmtId="0" fontId="15" fillId="10" borderId="92" applyNumberFormat="0" applyAlignment="0" applyProtection="0"/>
    <xf numFmtId="0" fontId="18" fillId="22" borderId="94"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18" fillId="21" borderId="94" applyNumberFormat="0" applyAlignment="0" applyProtection="0"/>
    <xf numFmtId="0" fontId="12" fillId="22" borderId="92" applyNumberFormat="0" applyAlignment="0" applyProtection="0"/>
    <xf numFmtId="0" fontId="18" fillId="21" borderId="94" applyNumberFormat="0" applyAlignment="0" applyProtection="0"/>
    <xf numFmtId="0" fontId="15" fillId="10" borderId="92" applyNumberFormat="0" applyAlignment="0" applyProtection="0"/>
    <xf numFmtId="0" fontId="12" fillId="21" borderId="92" applyNumberFormat="0" applyAlignment="0" applyProtection="0"/>
    <xf numFmtId="0" fontId="21" fillId="0" borderId="95" applyNumberFormat="0" applyFill="0" applyAlignment="0" applyProtection="0"/>
    <xf numFmtId="0" fontId="12" fillId="21" borderId="92" applyNumberFormat="0" applyAlignment="0" applyProtection="0"/>
    <xf numFmtId="0" fontId="18" fillId="21" borderId="94" applyNumberFormat="0" applyAlignment="0" applyProtection="0"/>
    <xf numFmtId="0" fontId="18" fillId="21" borderId="94" applyNumberFormat="0" applyAlignment="0" applyProtection="0"/>
    <xf numFmtId="0" fontId="12" fillId="22" borderId="92" applyNumberFormat="0" applyAlignment="0" applyProtection="0"/>
    <xf numFmtId="0" fontId="18" fillId="21" borderId="94" applyNumberFormat="0" applyAlignment="0" applyProtection="0"/>
    <xf numFmtId="0" fontId="12" fillId="21" borderId="92" applyNumberFormat="0" applyAlignment="0" applyProtection="0"/>
    <xf numFmtId="0" fontId="12" fillId="21" borderId="92" applyNumberFormat="0" applyAlignment="0" applyProtection="0"/>
    <xf numFmtId="0" fontId="12" fillId="21" borderId="92" applyNumberFormat="0" applyAlignment="0" applyProtection="0"/>
    <xf numFmtId="0" fontId="9" fillId="29" borderId="93" applyNumberFormat="0" applyAlignment="0" applyProtection="0"/>
    <xf numFmtId="0" fontId="21" fillId="0" borderId="95" applyNumberFormat="0" applyFill="0" applyAlignment="0" applyProtection="0"/>
    <xf numFmtId="0" fontId="18" fillId="22" borderId="94" applyNumberFormat="0" applyAlignment="0" applyProtection="0"/>
    <xf numFmtId="0" fontId="12" fillId="22" borderId="92" applyNumberFormat="0" applyAlignment="0" applyProtection="0"/>
    <xf numFmtId="0" fontId="18" fillId="22" borderId="94"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2" fillId="21" borderId="92" applyNumberFormat="0" applyAlignment="0" applyProtection="0"/>
    <xf numFmtId="0" fontId="12" fillId="21" borderId="92" applyNumberFormat="0" applyAlignment="0" applyProtection="0"/>
    <xf numFmtId="0" fontId="12" fillId="22" borderId="92" applyNumberFormat="0" applyAlignment="0" applyProtection="0"/>
    <xf numFmtId="0" fontId="15" fillId="10"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18" fillId="21" borderId="94" applyNumberFormat="0" applyAlignment="0" applyProtection="0"/>
    <xf numFmtId="0" fontId="9" fillId="29" borderId="93" applyNumberFormat="0" applyAlignment="0" applyProtection="0"/>
    <xf numFmtId="0" fontId="18" fillId="21" borderId="94" applyNumberFormat="0" applyAlignment="0" applyProtection="0"/>
    <xf numFmtId="0" fontId="18" fillId="21" borderId="94" applyNumberFormat="0" applyAlignment="0" applyProtection="0"/>
    <xf numFmtId="0" fontId="18" fillId="22" borderId="94"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18" fillId="21" borderId="94" applyNumberFormat="0" applyAlignment="0" applyProtection="0"/>
    <xf numFmtId="0" fontId="12" fillId="21" borderId="92" applyNumberFormat="0" applyAlignment="0" applyProtection="0"/>
    <xf numFmtId="0" fontId="21" fillId="0" borderId="95" applyNumberFormat="0" applyFill="0" applyAlignment="0" applyProtection="0"/>
    <xf numFmtId="0" fontId="12" fillId="22" borderId="92" applyNumberFormat="0" applyAlignment="0" applyProtection="0"/>
    <xf numFmtId="0" fontId="21" fillId="0" borderId="95" applyNumberFormat="0" applyFill="0" applyAlignment="0" applyProtection="0"/>
    <xf numFmtId="0" fontId="12" fillId="21" borderId="92" applyNumberFormat="0" applyAlignment="0" applyProtection="0"/>
    <xf numFmtId="0" fontId="15" fillId="10" borderId="92" applyNumberFormat="0" applyAlignment="0" applyProtection="0"/>
    <xf numFmtId="0" fontId="9" fillId="29" borderId="93" applyNumberFormat="0" applyAlignment="0" applyProtection="0"/>
    <xf numFmtId="0" fontId="15" fillId="10" borderId="92" applyNumberFormat="0" applyAlignment="0" applyProtection="0"/>
    <xf numFmtId="0" fontId="12" fillId="21" borderId="92" applyNumberFormat="0" applyAlignment="0" applyProtection="0"/>
    <xf numFmtId="0" fontId="18" fillId="22" borderId="94" applyNumberFormat="0" applyAlignment="0" applyProtection="0"/>
    <xf numFmtId="0" fontId="18" fillId="21" borderId="94" applyNumberFormat="0" applyAlignment="0" applyProtection="0"/>
    <xf numFmtId="0" fontId="18" fillId="22" borderId="94" applyNumberFormat="0" applyAlignment="0" applyProtection="0"/>
    <xf numFmtId="0" fontId="18" fillId="21" borderId="94" applyNumberFormat="0" applyAlignment="0" applyProtection="0"/>
    <xf numFmtId="0" fontId="18" fillId="22" borderId="94" applyNumberFormat="0" applyAlignment="0" applyProtection="0"/>
    <xf numFmtId="0" fontId="12" fillId="22" borderId="92" applyNumberFormat="0" applyAlignment="0" applyProtection="0"/>
    <xf numFmtId="0" fontId="9" fillId="29" borderId="93" applyNumberFormat="0" applyAlignment="0" applyProtection="0"/>
    <xf numFmtId="0" fontId="21" fillId="0" borderId="95" applyNumberFormat="0" applyFill="0" applyAlignment="0" applyProtection="0"/>
    <xf numFmtId="0" fontId="18" fillId="21" borderId="94" applyNumberFormat="0" applyAlignment="0" applyProtection="0"/>
    <xf numFmtId="0" fontId="9" fillId="29" borderId="93" applyNumberFormat="0" applyAlignment="0" applyProtection="0"/>
    <xf numFmtId="0" fontId="12" fillId="21" borderId="92" applyNumberFormat="0" applyAlignment="0" applyProtection="0"/>
    <xf numFmtId="0" fontId="12" fillId="21" borderId="92" applyNumberFormat="0" applyAlignment="0" applyProtection="0"/>
    <xf numFmtId="0" fontId="21" fillId="0" borderId="95" applyNumberFormat="0" applyFill="0" applyAlignment="0" applyProtection="0"/>
    <xf numFmtId="0" fontId="12" fillId="21" borderId="92" applyNumberFormat="0" applyAlignment="0" applyProtection="0"/>
    <xf numFmtId="0" fontId="21" fillId="0" borderId="95" applyNumberFormat="0" applyFill="0" applyAlignment="0" applyProtection="0"/>
    <xf numFmtId="0" fontId="18" fillId="22" borderId="94" applyNumberFormat="0" applyAlignment="0" applyProtection="0"/>
    <xf numFmtId="0" fontId="15" fillId="10" borderId="92" applyNumberFormat="0" applyAlignment="0" applyProtection="0"/>
    <xf numFmtId="0" fontId="12" fillId="22" borderId="92" applyNumberFormat="0" applyAlignment="0" applyProtection="0"/>
    <xf numFmtId="0" fontId="12" fillId="21" borderId="92" applyNumberFormat="0" applyAlignment="0" applyProtection="0"/>
    <xf numFmtId="0" fontId="12" fillId="21" borderId="92" applyNumberFormat="0" applyAlignment="0" applyProtection="0"/>
    <xf numFmtId="0" fontId="9" fillId="29" borderId="93" applyNumberFormat="0" applyAlignment="0" applyProtection="0"/>
    <xf numFmtId="0" fontId="12" fillId="22" borderId="92" applyNumberFormat="0" applyAlignment="0" applyProtection="0"/>
    <xf numFmtId="0" fontId="18" fillId="22" borderId="94" applyNumberFormat="0" applyAlignment="0" applyProtection="0"/>
    <xf numFmtId="0" fontId="12" fillId="21" borderId="92" applyNumberFormat="0" applyAlignment="0" applyProtection="0"/>
    <xf numFmtId="0" fontId="12" fillId="22" borderId="92" applyNumberFormat="0" applyAlignment="0" applyProtection="0"/>
    <xf numFmtId="0" fontId="21" fillId="0" borderId="95" applyNumberFormat="0" applyFill="0" applyAlignment="0" applyProtection="0"/>
    <xf numFmtId="0" fontId="18" fillId="21" borderId="94" applyNumberFormat="0" applyAlignment="0" applyProtection="0"/>
    <xf numFmtId="0" fontId="9" fillId="29" borderId="93" applyNumberFormat="0" applyAlignment="0" applyProtection="0"/>
    <xf numFmtId="0" fontId="9" fillId="29" borderId="93" applyNumberFormat="0" applyAlignment="0" applyProtection="0"/>
    <xf numFmtId="0" fontId="12" fillId="21" borderId="92" applyNumberFormat="0" applyAlignment="0" applyProtection="0"/>
    <xf numFmtId="0" fontId="18" fillId="21" borderId="94" applyNumberFormat="0" applyAlignment="0" applyProtection="0"/>
    <xf numFmtId="0" fontId="12" fillId="21" borderId="92" applyNumberFormat="0" applyAlignment="0" applyProtection="0"/>
    <xf numFmtId="0" fontId="12" fillId="22" borderId="92" applyNumberFormat="0" applyAlignment="0" applyProtection="0"/>
    <xf numFmtId="0" fontId="12" fillId="22" borderId="92" applyNumberFormat="0" applyAlignment="0" applyProtection="0"/>
    <xf numFmtId="0" fontId="18" fillId="21" borderId="94" applyNumberFormat="0" applyAlignment="0" applyProtection="0"/>
    <xf numFmtId="0" fontId="12" fillId="21" borderId="92" applyNumberFormat="0" applyAlignment="0" applyProtection="0"/>
    <xf numFmtId="0" fontId="12" fillId="22" borderId="92" applyNumberFormat="0" applyAlignment="0" applyProtection="0"/>
    <xf numFmtId="0" fontId="9" fillId="29" borderId="93" applyNumberFormat="0" applyAlignment="0" applyProtection="0"/>
    <xf numFmtId="0" fontId="9" fillId="29" borderId="93" applyNumberFormat="0" applyAlignment="0" applyProtection="0"/>
    <xf numFmtId="0" fontId="12" fillId="21" borderId="92" applyNumberFormat="0" applyAlignment="0" applyProtection="0"/>
    <xf numFmtId="0" fontId="15" fillId="10" borderId="92" applyNumberFormat="0" applyAlignment="0" applyProtection="0"/>
    <xf numFmtId="0" fontId="15" fillId="10" borderId="92" applyNumberFormat="0" applyAlignment="0" applyProtection="0"/>
    <xf numFmtId="0" fontId="12" fillId="21" borderId="92" applyNumberFormat="0" applyAlignment="0" applyProtection="0"/>
    <xf numFmtId="0" fontId="15" fillId="10" borderId="92" applyNumberFormat="0" applyAlignment="0" applyProtection="0"/>
    <xf numFmtId="0" fontId="18" fillId="21" borderId="94" applyNumberFormat="0" applyAlignment="0" applyProtection="0"/>
    <xf numFmtId="0" fontId="12" fillId="22" borderId="92" applyNumberFormat="0" applyAlignment="0" applyProtection="0"/>
    <xf numFmtId="0" fontId="18" fillId="21" borderId="94" applyNumberFormat="0" applyAlignment="0" applyProtection="0"/>
    <xf numFmtId="0" fontId="18" fillId="22" borderId="94" applyNumberFormat="0" applyAlignment="0" applyProtection="0"/>
    <xf numFmtId="0" fontId="15" fillId="10" borderId="92" applyNumberFormat="0" applyAlignment="0" applyProtection="0"/>
    <xf numFmtId="0" fontId="15" fillId="10" borderId="92" applyNumberFormat="0" applyAlignment="0" applyProtection="0"/>
    <xf numFmtId="0" fontId="15" fillId="10" borderId="92" applyNumberFormat="0" applyAlignment="0" applyProtection="0"/>
    <xf numFmtId="0" fontId="21" fillId="0" borderId="95" applyNumberFormat="0" applyFill="0" applyAlignment="0" applyProtection="0"/>
    <xf numFmtId="0" fontId="21" fillId="0" borderId="95" applyNumberFormat="0" applyFill="0" applyAlignment="0" applyProtection="0"/>
    <xf numFmtId="0" fontId="12" fillId="21" borderId="92" applyNumberFormat="0" applyAlignment="0" applyProtection="0"/>
    <xf numFmtId="0" fontId="18" fillId="21" borderId="94" applyNumberFormat="0" applyAlignment="0" applyProtection="0"/>
    <xf numFmtId="0" fontId="9" fillId="29" borderId="93" applyNumberFormat="0" applyAlignment="0" applyProtection="0"/>
    <xf numFmtId="0" fontId="18" fillId="21" borderId="94" applyNumberFormat="0" applyAlignment="0" applyProtection="0"/>
    <xf numFmtId="0" fontId="12" fillId="22" borderId="92" applyNumberFormat="0" applyAlignment="0" applyProtection="0"/>
    <xf numFmtId="0" fontId="18" fillId="21" borderId="94" applyNumberFormat="0" applyAlignment="0" applyProtection="0"/>
    <xf numFmtId="0" fontId="18" fillId="22" borderId="94" applyNumberFormat="0" applyAlignment="0" applyProtection="0"/>
    <xf numFmtId="0" fontId="12" fillId="22" borderId="92" applyNumberFormat="0" applyAlignment="0" applyProtection="0"/>
    <xf numFmtId="0" fontId="12" fillId="21" borderId="92" applyNumberFormat="0" applyAlignment="0" applyProtection="0"/>
    <xf numFmtId="0" fontId="18" fillId="22" borderId="94" applyNumberFormat="0" applyAlignment="0" applyProtection="0"/>
    <xf numFmtId="0" fontId="18" fillId="22" borderId="94" applyNumberFormat="0" applyAlignment="0" applyProtection="0"/>
    <xf numFmtId="0" fontId="18" fillId="21" borderId="94" applyNumberFormat="0" applyAlignment="0" applyProtection="0"/>
    <xf numFmtId="0" fontId="12" fillId="21" borderId="92" applyNumberFormat="0" applyAlignment="0" applyProtection="0"/>
    <xf numFmtId="0" fontId="12" fillId="21" borderId="92" applyNumberFormat="0" applyAlignment="0" applyProtection="0"/>
    <xf numFmtId="0" fontId="12" fillId="58" borderId="92" applyNumberFormat="0" applyAlignment="0" applyProtection="0"/>
    <xf numFmtId="0" fontId="43" fillId="59" borderId="92" applyNumberFormat="0" applyAlignment="0" applyProtection="0"/>
    <xf numFmtId="0" fontId="15" fillId="49" borderId="92" applyNumberFormat="0" applyAlignment="0" applyProtection="0"/>
    <xf numFmtId="0" fontId="15" fillId="43" borderId="92" applyNumberFormat="0" applyAlignment="0" applyProtection="0"/>
    <xf numFmtId="0" fontId="18" fillId="58" borderId="94" applyNumberFormat="0" applyAlignment="0" applyProtection="0"/>
    <xf numFmtId="0" fontId="18" fillId="59" borderId="94" applyNumberFormat="0" applyAlignment="0" applyProtection="0"/>
    <xf numFmtId="0" fontId="18" fillId="58" borderId="94" applyNumberFormat="0" applyAlignment="0" applyProtection="0"/>
    <xf numFmtId="0" fontId="18" fillId="59" borderId="94" applyNumberFormat="0" applyAlignment="0" applyProtection="0"/>
    <xf numFmtId="0" fontId="21" fillId="0" borderId="95" applyNumberFormat="0" applyFill="0" applyAlignment="0" applyProtection="0"/>
  </cellStyleXfs>
  <cellXfs count="252">
    <xf numFmtId="0" fontId="0" fillId="0" borderId="0" xfId="0"/>
    <xf numFmtId="0" fontId="4" fillId="0" borderId="0" xfId="4" applyBorder="1"/>
    <xf numFmtId="0" fontId="2" fillId="0" borderId="0" xfId="0" applyFont="1"/>
    <xf numFmtId="0" fontId="3" fillId="34" borderId="0" xfId="4" applyFont="1" applyFill="1"/>
    <xf numFmtId="0" fontId="3" fillId="34" borderId="0" xfId="4" applyFont="1" applyFill="1" applyAlignment="1">
      <alignment horizontal="center"/>
    </xf>
    <xf numFmtId="0" fontId="4" fillId="0" borderId="0" xfId="4" applyFill="1" applyBorder="1"/>
    <xf numFmtId="0" fontId="4" fillId="0" borderId="0" xfId="4" applyFill="1"/>
    <xf numFmtId="0" fontId="38" fillId="0" borderId="8" xfId="4" applyFont="1" applyFill="1" applyBorder="1" applyAlignment="1">
      <alignment horizontal="center"/>
    </xf>
    <xf numFmtId="0" fontId="3" fillId="0" borderId="0" xfId="4" applyFont="1" applyFill="1" applyBorder="1"/>
    <xf numFmtId="10" fontId="3" fillId="0" borderId="9" xfId="10" applyNumberFormat="1" applyFont="1" applyFill="1" applyBorder="1" applyAlignment="1">
      <alignment horizontal="center"/>
    </xf>
    <xf numFmtId="0" fontId="37" fillId="0" borderId="8" xfId="4" applyFont="1" applyFill="1" applyBorder="1"/>
    <xf numFmtId="0" fontId="4" fillId="0" borderId="0" xfId="4" applyFont="1" applyFill="1" applyBorder="1" applyAlignment="1">
      <alignment horizontal="right"/>
    </xf>
    <xf numFmtId="10" fontId="4" fillId="0" borderId="9" xfId="10" applyNumberFormat="1" applyFont="1" applyFill="1" applyBorder="1" applyAlignment="1">
      <alignment horizontal="center"/>
    </xf>
    <xf numFmtId="0" fontId="37" fillId="0" borderId="12" xfId="4" applyFont="1" applyFill="1" applyBorder="1"/>
    <xf numFmtId="0" fontId="4" fillId="0" borderId="13" xfId="4" applyFont="1" applyFill="1" applyBorder="1" applyAlignment="1">
      <alignment horizontal="right"/>
    </xf>
    <xf numFmtId="10" fontId="4" fillId="0" borderId="1" xfId="10" applyNumberFormat="1" applyFont="1" applyFill="1" applyBorder="1" applyAlignment="1">
      <alignment horizontal="center"/>
    </xf>
    <xf numFmtId="0" fontId="37" fillId="0" borderId="0" xfId="4" applyFont="1" applyFill="1" applyBorder="1"/>
    <xf numFmtId="10" fontId="4" fillId="0" borderId="0" xfId="10" applyNumberFormat="1" applyFont="1" applyFill="1" applyBorder="1" applyAlignment="1">
      <alignment horizontal="center"/>
    </xf>
    <xf numFmtId="0" fontId="3" fillId="35" borderId="33" xfId="4" applyFont="1" applyFill="1" applyBorder="1" applyAlignment="1">
      <alignment horizontal="center"/>
    </xf>
    <xf numFmtId="0" fontId="3" fillId="35" borderId="31" xfId="4" applyFont="1" applyFill="1" applyBorder="1"/>
    <xf numFmtId="0" fontId="40" fillId="0" borderId="0" xfId="4" applyFont="1"/>
    <xf numFmtId="0" fontId="41" fillId="35" borderId="34" xfId="4" applyFont="1" applyFill="1" applyBorder="1" applyAlignment="1">
      <alignment horizontal="right"/>
    </xf>
    <xf numFmtId="10" fontId="41" fillId="35" borderId="32" xfId="4" applyNumberFormat="1" applyFont="1" applyFill="1" applyBorder="1"/>
    <xf numFmtId="0" fontId="40" fillId="0" borderId="0" xfId="4" applyFont="1" applyBorder="1"/>
    <xf numFmtId="0" fontId="2" fillId="32" borderId="0" xfId="0" applyFont="1" applyFill="1"/>
    <xf numFmtId="0" fontId="0" fillId="0" borderId="0" xfId="0"/>
    <xf numFmtId="165" fontId="35" fillId="0" borderId="0" xfId="4" applyNumberFormat="1" applyFont="1" applyBorder="1" applyAlignment="1">
      <alignment horizontal="right" vertical="center"/>
    </xf>
    <xf numFmtId="0" fontId="36" fillId="0" borderId="0" xfId="0" applyFont="1"/>
    <xf numFmtId="4" fontId="36" fillId="0" borderId="0" xfId="0" applyNumberFormat="1" applyFont="1"/>
    <xf numFmtId="165" fontId="36" fillId="0" borderId="0" xfId="0" applyNumberFormat="1" applyFont="1"/>
    <xf numFmtId="0" fontId="2" fillId="0" borderId="0" xfId="0" applyFont="1"/>
    <xf numFmtId="0" fontId="2" fillId="36" borderId="0" xfId="0" applyFont="1" applyFill="1"/>
    <xf numFmtId="0" fontId="0" fillId="0" borderId="0" xfId="0" applyFill="1"/>
    <xf numFmtId="0" fontId="0" fillId="0" borderId="0" xfId="0"/>
    <xf numFmtId="0" fontId="0" fillId="0" borderId="0" xfId="0"/>
    <xf numFmtId="0" fontId="0" fillId="0" borderId="0" xfId="0" applyFont="1" applyFill="1"/>
    <xf numFmtId="0" fontId="42" fillId="0" borderId="0" xfId="0" applyFont="1"/>
    <xf numFmtId="0" fontId="0" fillId="0" borderId="0" xfId="0"/>
    <xf numFmtId="0" fontId="46" fillId="0" borderId="0" xfId="0" applyFont="1"/>
    <xf numFmtId="165" fontId="46" fillId="0" borderId="0" xfId="0" applyNumberFormat="1" applyFont="1"/>
    <xf numFmtId="0" fontId="47" fillId="0" borderId="0" xfId="0" applyFont="1"/>
    <xf numFmtId="0" fontId="48" fillId="0" borderId="0" xfId="0" applyFont="1"/>
    <xf numFmtId="0" fontId="47" fillId="0" borderId="2" xfId="0" applyFont="1" applyBorder="1" applyAlignment="1">
      <alignment horizontal="center"/>
    </xf>
    <xf numFmtId="0" fontId="47" fillId="0" borderId="24" xfId="0" applyFont="1" applyBorder="1" applyAlignment="1">
      <alignment horizontal="center"/>
    </xf>
    <xf numFmtId="165" fontId="47" fillId="0" borderId="3" xfId="0" applyNumberFormat="1" applyFont="1" applyBorder="1" applyAlignment="1">
      <alignment horizontal="center"/>
    </xf>
    <xf numFmtId="165" fontId="47" fillId="0" borderId="6" xfId="0" applyNumberFormat="1" applyFont="1" applyBorder="1"/>
    <xf numFmtId="0" fontId="49" fillId="0" borderId="0" xfId="4" applyFont="1" applyBorder="1" applyAlignment="1">
      <alignment horizontal="center" vertical="center"/>
    </xf>
    <xf numFmtId="0" fontId="49" fillId="0" borderId="0" xfId="4" applyFont="1" applyBorder="1" applyAlignment="1">
      <alignment horizontal="left" vertical="center"/>
    </xf>
    <xf numFmtId="2" fontId="49" fillId="0" borderId="0" xfId="0" applyNumberFormat="1" applyFont="1" applyFill="1" applyBorder="1" applyAlignment="1">
      <alignment horizontal="center" vertical="center"/>
    </xf>
    <xf numFmtId="165" fontId="46" fillId="0" borderId="0" xfId="0" applyNumberFormat="1" applyFont="1" applyAlignment="1">
      <alignment horizontal="center" vertical="center"/>
    </xf>
    <xf numFmtId="4" fontId="46" fillId="0" borderId="0" xfId="0" applyNumberFormat="1" applyFont="1" applyAlignment="1">
      <alignment horizontal="center" vertical="center"/>
    </xf>
    <xf numFmtId="0" fontId="0" fillId="0" borderId="0" xfId="0"/>
    <xf numFmtId="0" fontId="5" fillId="0" borderId="0" xfId="0" applyFont="1"/>
    <xf numFmtId="0" fontId="46" fillId="0" borderId="2" xfId="0" applyFont="1" applyFill="1" applyBorder="1" applyAlignment="1">
      <alignment horizontal="center"/>
    </xf>
    <xf numFmtId="0" fontId="46" fillId="0" borderId="24" xfId="0" applyFont="1" applyFill="1" applyBorder="1"/>
    <xf numFmtId="165" fontId="46" fillId="0" borderId="3" xfId="0" applyNumberFormat="1" applyFont="1" applyFill="1" applyBorder="1"/>
    <xf numFmtId="0" fontId="46" fillId="0" borderId="71" xfId="0" applyFont="1" applyFill="1" applyBorder="1"/>
    <xf numFmtId="0" fontId="49" fillId="0" borderId="0" xfId="0" applyFont="1"/>
    <xf numFmtId="165" fontId="49" fillId="0" borderId="0" xfId="0" applyNumberFormat="1" applyFont="1"/>
    <xf numFmtId="0" fontId="47" fillId="0" borderId="0" xfId="0" applyFont="1" applyBorder="1" applyAlignment="1">
      <alignment vertical="center"/>
    </xf>
    <xf numFmtId="0" fontId="47" fillId="0" borderId="0" xfId="0" applyFont="1" applyBorder="1" applyAlignment="1">
      <alignment horizontal="center" vertical="center"/>
    </xf>
    <xf numFmtId="0" fontId="47" fillId="0" borderId="0" xfId="0" applyFont="1" applyBorder="1" applyAlignment="1">
      <alignment wrapText="1"/>
    </xf>
    <xf numFmtId="4" fontId="48" fillId="0" borderId="0" xfId="0" applyNumberFormat="1" applyFont="1" applyBorder="1" applyAlignment="1">
      <alignment vertical="center"/>
    </xf>
    <xf numFmtId="165" fontId="47" fillId="0" borderId="0" xfId="0" applyNumberFormat="1" applyFont="1" applyBorder="1" applyAlignment="1">
      <alignment vertical="center"/>
    </xf>
    <xf numFmtId="0" fontId="46" fillId="0" borderId="0" xfId="0" applyFont="1" applyBorder="1" applyAlignment="1">
      <alignment vertical="center"/>
    </xf>
    <xf numFmtId="0" fontId="46" fillId="0" borderId="0" xfId="0" applyFont="1" applyBorder="1" applyAlignment="1">
      <alignment horizontal="center" vertical="center"/>
    </xf>
    <xf numFmtId="0" fontId="46" fillId="0" borderId="0" xfId="0" applyFont="1" applyBorder="1" applyAlignment="1">
      <alignment wrapText="1"/>
    </xf>
    <xf numFmtId="4" fontId="49" fillId="0" borderId="0" xfId="0" applyNumberFormat="1" applyFont="1" applyBorder="1" applyAlignment="1">
      <alignment vertical="center"/>
    </xf>
    <xf numFmtId="165" fontId="46" fillId="0" borderId="0" xfId="0" applyNumberFormat="1" applyFont="1" applyBorder="1" applyAlignment="1">
      <alignment vertical="center"/>
    </xf>
    <xf numFmtId="0" fontId="53" fillId="0" borderId="0" xfId="0" applyFont="1"/>
    <xf numFmtId="0" fontId="46" fillId="0" borderId="0" xfId="0" applyFont="1" applyBorder="1" applyAlignment="1">
      <alignment horizontal="left" vertical="center"/>
    </xf>
    <xf numFmtId="0" fontId="49" fillId="0" borderId="0" xfId="0" applyFont="1" applyBorder="1" applyAlignment="1">
      <alignment vertical="center"/>
    </xf>
    <xf numFmtId="0" fontId="47" fillId="0" borderId="96" xfId="0" applyFont="1" applyBorder="1" applyAlignment="1">
      <alignment horizontal="center" vertical="center" wrapText="1"/>
    </xf>
    <xf numFmtId="4" fontId="48" fillId="0" borderId="96" xfId="0" applyNumberFormat="1" applyFont="1" applyBorder="1" applyAlignment="1">
      <alignment horizontal="center" vertical="center" wrapText="1"/>
    </xf>
    <xf numFmtId="165" fontId="47" fillId="0" borderId="96" xfId="0" applyNumberFormat="1" applyFont="1" applyBorder="1" applyAlignment="1">
      <alignment horizontal="center" vertical="center" wrapText="1"/>
    </xf>
    <xf numFmtId="0" fontId="47" fillId="32" borderId="96" xfId="0" applyFont="1" applyFill="1" applyBorder="1" applyAlignment="1">
      <alignment horizontal="center" vertical="center"/>
    </xf>
    <xf numFmtId="0" fontId="47" fillId="32" borderId="96" xfId="0" applyFont="1" applyFill="1" applyBorder="1" applyAlignment="1">
      <alignment wrapText="1"/>
    </xf>
    <xf numFmtId="4" fontId="48" fillId="32" borderId="96" xfId="0" applyNumberFormat="1" applyFont="1" applyFill="1" applyBorder="1" applyAlignment="1">
      <alignment vertical="center"/>
    </xf>
    <xf numFmtId="165" fontId="47" fillId="32" borderId="96" xfId="0" applyNumberFormat="1" applyFont="1" applyFill="1" applyBorder="1" applyAlignment="1">
      <alignment vertical="center"/>
    </xf>
    <xf numFmtId="4" fontId="49" fillId="0" borderId="96" xfId="0" applyNumberFormat="1" applyFont="1" applyBorder="1" applyAlignment="1">
      <alignment vertical="center"/>
    </xf>
    <xf numFmtId="0" fontId="49" fillId="0" borderId="96" xfId="0" applyFont="1" applyBorder="1" applyAlignment="1">
      <alignment wrapText="1"/>
    </xf>
    <xf numFmtId="0" fontId="49" fillId="0" borderId="96" xfId="0" applyFont="1" applyBorder="1" applyAlignment="1">
      <alignment horizontal="center" vertical="center"/>
    </xf>
    <xf numFmtId="165" fontId="49" fillId="0" borderId="96" xfId="0" applyNumberFormat="1" applyFont="1" applyFill="1" applyBorder="1" applyAlignment="1">
      <alignment vertical="center"/>
    </xf>
    <xf numFmtId="0" fontId="49" fillId="37" borderId="96" xfId="0" applyFont="1" applyFill="1" applyBorder="1" applyAlignment="1">
      <alignment wrapText="1"/>
    </xf>
    <xf numFmtId="165" fontId="49" fillId="0" borderId="96" xfId="0" applyNumberFormat="1" applyFont="1" applyBorder="1" applyAlignment="1">
      <alignment vertical="center"/>
    </xf>
    <xf numFmtId="0" fontId="49" fillId="0" borderId="96" xfId="0" applyFont="1" applyFill="1" applyBorder="1" applyAlignment="1">
      <alignment horizontal="center" vertical="center"/>
    </xf>
    <xf numFmtId="0" fontId="46" fillId="0" borderId="0" xfId="0" applyFont="1" applyBorder="1" applyAlignment="1">
      <alignment horizontal="left" wrapText="1"/>
    </xf>
    <xf numFmtId="4" fontId="49" fillId="0" borderId="0" xfId="0" applyNumberFormat="1" applyFont="1" applyBorder="1" applyAlignment="1">
      <alignment horizontal="left" vertical="center"/>
    </xf>
    <xf numFmtId="165" fontId="46" fillId="0" borderId="0" xfId="0" applyNumberFormat="1" applyFont="1" applyBorder="1" applyAlignment="1">
      <alignment horizontal="left" vertical="center"/>
    </xf>
    <xf numFmtId="0" fontId="49" fillId="0" borderId="0" xfId="0" applyFont="1" applyBorder="1" applyAlignment="1">
      <alignment horizontal="left" vertical="center"/>
    </xf>
    <xf numFmtId="0" fontId="49" fillId="0" borderId="0" xfId="0" applyFont="1" applyBorder="1" applyAlignment="1">
      <alignment horizontal="left" wrapText="1"/>
    </xf>
    <xf numFmtId="165" fontId="49" fillId="0" borderId="0" xfId="0" applyNumberFormat="1" applyFont="1" applyBorder="1" applyAlignment="1">
      <alignment horizontal="left" vertical="center"/>
    </xf>
    <xf numFmtId="165" fontId="49" fillId="0" borderId="0" xfId="0" applyNumberFormat="1" applyFont="1" applyBorder="1" applyAlignment="1">
      <alignment vertical="center"/>
    </xf>
    <xf numFmtId="0" fontId="46" fillId="0" borderId="0" xfId="0" applyFont="1" applyBorder="1" applyAlignment="1">
      <alignment vertical="center"/>
    </xf>
    <xf numFmtId="0" fontId="47" fillId="0" borderId="0" xfId="0" applyFont="1" applyBorder="1" applyAlignment="1">
      <alignment horizontal="left" vertical="center"/>
    </xf>
    <xf numFmtId="0" fontId="49" fillId="0" borderId="0" xfId="0" applyFont="1" applyAlignment="1">
      <alignment horizontal="right" vertical="top"/>
    </xf>
    <xf numFmtId="0" fontId="46" fillId="0" borderId="0" xfId="0" applyNumberFormat="1" applyFont="1" applyAlignment="1">
      <alignment horizontal="left" vertical="top"/>
    </xf>
    <xf numFmtId="4" fontId="46" fillId="0" borderId="0" xfId="0" applyNumberFormat="1" applyFont="1" applyAlignment="1">
      <alignment horizontal="right" vertical="center"/>
    </xf>
    <xf numFmtId="43" fontId="49" fillId="0" borderId="0" xfId="1" applyFont="1" applyFill="1" applyBorder="1" applyAlignment="1">
      <alignment horizontal="right" vertical="center" wrapText="1"/>
    </xf>
    <xf numFmtId="165" fontId="49" fillId="0" borderId="0" xfId="1" applyNumberFormat="1" applyFont="1" applyFill="1" applyBorder="1" applyAlignment="1">
      <alignment horizontal="right" vertical="center" wrapText="1"/>
    </xf>
    <xf numFmtId="43" fontId="48" fillId="0" borderId="0" xfId="1" applyFont="1" applyFill="1" applyBorder="1" applyAlignment="1">
      <alignment horizontal="right" vertical="center" wrapText="1"/>
    </xf>
    <xf numFmtId="0" fontId="48" fillId="0" borderId="0" xfId="0" applyFont="1" applyBorder="1" applyAlignment="1">
      <alignment vertical="center" wrapText="1"/>
    </xf>
    <xf numFmtId="0" fontId="48" fillId="0" borderId="0" xfId="0" applyFont="1" applyBorder="1" applyAlignment="1">
      <alignment horizontal="left" vertical="center"/>
    </xf>
    <xf numFmtId="49" fontId="48" fillId="0" borderId="0" xfId="0" applyNumberFormat="1" applyFont="1" applyBorder="1" applyAlignment="1">
      <alignment horizontal="center" vertical="center" wrapText="1"/>
    </xf>
    <xf numFmtId="165" fontId="48" fillId="0" borderId="97" xfId="1" applyNumberFormat="1" applyFont="1" applyFill="1" applyBorder="1" applyAlignment="1">
      <alignment vertical="center"/>
    </xf>
    <xf numFmtId="165" fontId="49" fillId="0" borderId="29" xfId="1" applyNumberFormat="1" applyFont="1" applyFill="1" applyBorder="1" applyAlignment="1">
      <alignment vertical="center"/>
    </xf>
    <xf numFmtId="165" fontId="46" fillId="0" borderId="29" xfId="0" applyNumberFormat="1" applyFont="1" applyBorder="1"/>
    <xf numFmtId="10" fontId="49" fillId="0" borderId="97" xfId="3" applyNumberFormat="1" applyFont="1" applyFill="1" applyBorder="1" applyAlignment="1">
      <alignment vertical="center"/>
    </xf>
    <xf numFmtId="10" fontId="49" fillId="0" borderId="29" xfId="3" applyNumberFormat="1" applyFont="1" applyFill="1" applyBorder="1" applyAlignment="1">
      <alignment vertical="center"/>
    </xf>
    <xf numFmtId="10" fontId="46" fillId="0" borderId="29" xfId="3" applyNumberFormat="1" applyFont="1" applyFill="1" applyBorder="1"/>
    <xf numFmtId="165" fontId="46" fillId="0" borderId="29" xfId="0" applyNumberFormat="1" applyFont="1" applyFill="1" applyBorder="1"/>
    <xf numFmtId="10" fontId="49" fillId="0" borderId="97" xfId="1" applyNumberFormat="1" applyFont="1" applyFill="1" applyBorder="1" applyAlignment="1">
      <alignment vertical="center"/>
    </xf>
    <xf numFmtId="169" fontId="49" fillId="0" borderId="29" xfId="3" applyNumberFormat="1" applyFont="1" applyFill="1" applyBorder="1" applyAlignment="1">
      <alignment vertical="center"/>
    </xf>
    <xf numFmtId="10" fontId="49" fillId="0" borderId="103" xfId="1" applyNumberFormat="1" applyFont="1" applyFill="1" applyBorder="1" applyAlignment="1">
      <alignment vertical="center"/>
    </xf>
    <xf numFmtId="10" fontId="49" fillId="0" borderId="105" xfId="3" applyNumberFormat="1" applyFont="1" applyFill="1" applyBorder="1" applyAlignment="1">
      <alignment vertical="center"/>
    </xf>
    <xf numFmtId="169" fontId="49" fillId="0" borderId="105" xfId="3" applyNumberFormat="1" applyFont="1" applyFill="1" applyBorder="1" applyAlignment="1">
      <alignment vertical="center"/>
    </xf>
    <xf numFmtId="10" fontId="46" fillId="0" borderId="105" xfId="3" applyNumberFormat="1" applyFont="1" applyFill="1" applyBorder="1"/>
    <xf numFmtId="165" fontId="48" fillId="0" borderId="4" xfId="1" applyNumberFormat="1" applyFont="1" applyFill="1" applyBorder="1" applyAlignment="1">
      <alignment vertical="center"/>
    </xf>
    <xf numFmtId="165" fontId="48" fillId="0" borderId="28" xfId="1" applyNumberFormat="1" applyFont="1" applyFill="1" applyBorder="1" applyAlignment="1">
      <alignment vertical="center"/>
    </xf>
    <xf numFmtId="10" fontId="49" fillId="0" borderId="6" xfId="3" applyNumberFormat="1" applyFont="1" applyFill="1" applyBorder="1" applyAlignment="1">
      <alignment horizontal="right" vertical="center"/>
    </xf>
    <xf numFmtId="10" fontId="49" fillId="0" borderId="30" xfId="3" applyNumberFormat="1" applyFont="1" applyFill="1" applyBorder="1" applyAlignment="1">
      <alignment horizontal="right" vertical="center"/>
    </xf>
    <xf numFmtId="0" fontId="48" fillId="0" borderId="0" xfId="0" applyFont="1" applyFill="1" applyBorder="1" applyAlignment="1">
      <alignment horizontal="center" vertical="center" wrapText="1"/>
    </xf>
    <xf numFmtId="44" fontId="49" fillId="0" borderId="0" xfId="2" applyNumberFormat="1" applyFont="1" applyFill="1" applyBorder="1" applyAlignment="1">
      <alignment vertical="center"/>
    </xf>
    <xf numFmtId="10" fontId="49" fillId="0" borderId="0" xfId="3" applyNumberFormat="1" applyFont="1" applyFill="1" applyBorder="1" applyAlignment="1">
      <alignment horizontal="right" vertical="center"/>
    </xf>
    <xf numFmtId="0" fontId="49" fillId="0" borderId="0" xfId="0" applyFont="1" applyFill="1" applyBorder="1" applyAlignment="1">
      <alignment vertical="center" wrapText="1"/>
    </xf>
    <xf numFmtId="0" fontId="49" fillId="0" borderId="0" xfId="0" applyFont="1" applyFill="1" applyBorder="1" applyAlignment="1">
      <alignment horizontal="center" vertical="center" wrapText="1"/>
    </xf>
    <xf numFmtId="165" fontId="49" fillId="0" borderId="0" xfId="3" applyNumberFormat="1" applyFont="1" applyFill="1" applyBorder="1" applyAlignment="1">
      <alignment horizontal="right" vertical="center" wrapText="1"/>
    </xf>
    <xf numFmtId="0" fontId="46" fillId="0" borderId="0" xfId="0" applyFont="1" applyFill="1" applyAlignment="1">
      <alignment horizontal="left" vertical="top"/>
    </xf>
    <xf numFmtId="4" fontId="49" fillId="0" borderId="0" xfId="0" applyNumberFormat="1" applyFont="1" applyFill="1" applyBorder="1" applyAlignment="1">
      <alignment horizontal="center" vertical="center" wrapText="1"/>
    </xf>
    <xf numFmtId="10" fontId="46" fillId="0" borderId="0" xfId="0" applyNumberFormat="1" applyFont="1"/>
    <xf numFmtId="4" fontId="49" fillId="0" borderId="0" xfId="4" applyNumberFormat="1" applyFont="1" applyBorder="1" applyAlignment="1">
      <alignment horizontal="center" vertical="center"/>
    </xf>
    <xf numFmtId="165" fontId="49" fillId="0" borderId="0" xfId="4" applyNumberFormat="1" applyFont="1" applyBorder="1" applyAlignment="1">
      <alignment horizontal="right" vertical="center"/>
    </xf>
    <xf numFmtId="0" fontId="37" fillId="0" borderId="0" xfId="4" applyFont="1" applyAlignment="1">
      <alignment vertical="top"/>
    </xf>
    <xf numFmtId="0" fontId="4" fillId="0" borderId="0" xfId="4"/>
    <xf numFmtId="0" fontId="38" fillId="0" borderId="106" xfId="4" applyFont="1" applyFill="1" applyBorder="1" applyAlignment="1">
      <alignment horizontal="center"/>
    </xf>
    <xf numFmtId="0" fontId="3" fillId="0" borderId="107" xfId="4" applyFont="1" applyFill="1" applyBorder="1"/>
    <xf numFmtId="10" fontId="3" fillId="0" borderId="108" xfId="10" applyNumberFormat="1" applyFont="1" applyFill="1" applyBorder="1" applyAlignment="1">
      <alignment horizontal="center"/>
    </xf>
    <xf numFmtId="0" fontId="4" fillId="0" borderId="109" xfId="4" applyFill="1" applyBorder="1" applyAlignment="1">
      <alignment horizontal="right"/>
    </xf>
    <xf numFmtId="10" fontId="4" fillId="0" borderId="110" xfId="3" applyNumberFormat="1" applyFont="1" applyFill="1" applyBorder="1"/>
    <xf numFmtId="0" fontId="56" fillId="32" borderId="96" xfId="0" applyFont="1" applyFill="1" applyBorder="1" applyAlignment="1">
      <alignment horizontal="center" vertical="center"/>
    </xf>
    <xf numFmtId="4" fontId="56" fillId="32" borderId="96" xfId="0" applyNumberFormat="1" applyFont="1" applyFill="1" applyBorder="1" applyAlignment="1">
      <alignment vertical="center"/>
    </xf>
    <xf numFmtId="165" fontId="56" fillId="32" borderId="96" xfId="0" applyNumberFormat="1" applyFont="1" applyFill="1" applyBorder="1" applyAlignment="1">
      <alignment vertical="center"/>
    </xf>
    <xf numFmtId="0" fontId="56" fillId="36" borderId="96" xfId="0" applyFont="1" applyFill="1" applyBorder="1" applyAlignment="1">
      <alignment horizontal="center" vertical="center"/>
    </xf>
    <xf numFmtId="4" fontId="56" fillId="36" borderId="96" xfId="0" applyNumberFormat="1" applyFont="1" applyFill="1" applyBorder="1" applyAlignment="1">
      <alignment vertical="center"/>
    </xf>
    <xf numFmtId="165" fontId="56" fillId="36" borderId="96" xfId="0" applyNumberFormat="1" applyFont="1" applyFill="1" applyBorder="1" applyAlignment="1">
      <alignment vertical="center"/>
    </xf>
    <xf numFmtId="0" fontId="48" fillId="32" borderId="96" xfId="0" applyFont="1" applyFill="1" applyBorder="1" applyAlignment="1">
      <alignment horizontal="center" vertical="center"/>
    </xf>
    <xf numFmtId="0" fontId="48" fillId="32" borderId="96" xfId="0" applyFont="1" applyFill="1" applyBorder="1" applyAlignment="1">
      <alignment wrapText="1"/>
    </xf>
    <xf numFmtId="0" fontId="48" fillId="36" borderId="96" xfId="0" applyFont="1" applyFill="1" applyBorder="1" applyAlignment="1">
      <alignment horizontal="center" vertical="center"/>
    </xf>
    <xf numFmtId="0" fontId="48" fillId="36" borderId="96" xfId="0" applyFont="1" applyFill="1" applyBorder="1" applyAlignment="1">
      <alignment wrapText="1"/>
    </xf>
    <xf numFmtId="165" fontId="48" fillId="32" borderId="96" xfId="0" applyNumberFormat="1" applyFont="1" applyFill="1" applyBorder="1" applyAlignment="1">
      <alignment vertical="center"/>
    </xf>
    <xf numFmtId="0" fontId="57" fillId="32" borderId="0" xfId="0" applyFont="1" applyFill="1"/>
    <xf numFmtId="0" fontId="49" fillId="0" borderId="71" xfId="0" applyFont="1" applyFill="1" applyBorder="1" applyAlignment="1">
      <alignment horizontal="center" vertical="center"/>
    </xf>
    <xf numFmtId="0" fontId="49" fillId="0" borderId="96" xfId="0" applyFont="1" applyBorder="1" applyAlignment="1">
      <alignment horizontal="center" vertical="center" wrapText="1"/>
    </xf>
    <xf numFmtId="0" fontId="49" fillId="0" borderId="96" xfId="4" applyFont="1" applyFill="1" applyBorder="1" applyAlignment="1">
      <alignment horizontal="left" vertical="top" wrapText="1"/>
    </xf>
    <xf numFmtId="4" fontId="48" fillId="36" borderId="96" xfId="0" applyNumberFormat="1" applyFont="1" applyFill="1" applyBorder="1" applyAlignment="1">
      <alignment vertical="center"/>
    </xf>
    <xf numFmtId="165" fontId="48" fillId="36" borderId="96" xfId="0" applyNumberFormat="1" applyFont="1" applyFill="1" applyBorder="1" applyAlignment="1">
      <alignment vertical="center"/>
    </xf>
    <xf numFmtId="0" fontId="57" fillId="36" borderId="0" xfId="0" applyFont="1" applyFill="1"/>
    <xf numFmtId="4" fontId="49" fillId="0" borderId="96" xfId="0" applyNumberFormat="1" applyFont="1" applyFill="1" applyBorder="1" applyAlignment="1">
      <alignment vertical="center"/>
    </xf>
    <xf numFmtId="165" fontId="49" fillId="0" borderId="71" xfId="0" applyNumberFormat="1" applyFont="1" applyFill="1" applyBorder="1" applyAlignment="1">
      <alignment vertical="center"/>
    </xf>
    <xf numFmtId="4" fontId="5" fillId="0" borderId="0" xfId="0" applyNumberFormat="1" applyFont="1"/>
    <xf numFmtId="0" fontId="49" fillId="0" borderId="96" xfId="0" applyFont="1" applyFill="1" applyBorder="1" applyAlignment="1">
      <alignment wrapText="1"/>
    </xf>
    <xf numFmtId="0" fontId="5" fillId="0" borderId="0" xfId="0" applyFont="1" applyAlignment="1">
      <alignment horizontal="center"/>
    </xf>
    <xf numFmtId="0" fontId="5" fillId="0" borderId="0" xfId="0" applyFont="1" applyFill="1"/>
    <xf numFmtId="4" fontId="49" fillId="0" borderId="71" xfId="0" applyNumberFormat="1" applyFont="1" applyFill="1" applyBorder="1" applyAlignment="1">
      <alignment vertical="center"/>
    </xf>
    <xf numFmtId="0" fontId="57" fillId="0" borderId="0" xfId="0" applyFont="1"/>
    <xf numFmtId="0" fontId="49" fillId="0" borderId="71" xfId="0" applyFont="1" applyFill="1" applyBorder="1" applyAlignment="1">
      <alignment wrapText="1"/>
    </xf>
    <xf numFmtId="0" fontId="42" fillId="0" borderId="0" xfId="0" applyFont="1" applyFill="1"/>
    <xf numFmtId="4" fontId="49" fillId="63" borderId="96" xfId="0" applyNumberFormat="1" applyFont="1" applyFill="1" applyBorder="1" applyAlignment="1">
      <alignment vertical="center"/>
    </xf>
    <xf numFmtId="0" fontId="49" fillId="63" borderId="96" xfId="0" applyFont="1" applyFill="1" applyBorder="1" applyAlignment="1">
      <alignment horizontal="center" vertical="center"/>
    </xf>
    <xf numFmtId="0" fontId="49" fillId="63" borderId="96" xfId="0" applyFont="1" applyFill="1" applyBorder="1" applyAlignment="1">
      <alignment wrapText="1"/>
    </xf>
    <xf numFmtId="165" fontId="49" fillId="63" borderId="96" xfId="0" applyNumberFormat="1" applyFont="1" applyFill="1" applyBorder="1" applyAlignment="1">
      <alignment vertical="center"/>
    </xf>
    <xf numFmtId="0" fontId="5" fillId="63" borderId="0" xfId="0" applyFont="1" applyFill="1"/>
    <xf numFmtId="0" fontId="49" fillId="0" borderId="71" xfId="0" applyFont="1" applyBorder="1" applyAlignment="1">
      <alignment horizontal="center" vertical="center"/>
    </xf>
    <xf numFmtId="0" fontId="49" fillId="0" borderId="71" xfId="0" applyFont="1" applyBorder="1" applyAlignment="1">
      <alignment wrapText="1"/>
    </xf>
    <xf numFmtId="4" fontId="49" fillId="0" borderId="71" xfId="0" applyNumberFormat="1" applyFont="1" applyBorder="1" applyAlignment="1">
      <alignment vertical="center"/>
    </xf>
    <xf numFmtId="165" fontId="49" fillId="0" borderId="71" xfId="0" applyNumberFormat="1" applyFont="1" applyBorder="1" applyAlignment="1">
      <alignment vertical="center"/>
    </xf>
    <xf numFmtId="0" fontId="58" fillId="0" borderId="0" xfId="0" applyFont="1"/>
    <xf numFmtId="0" fontId="49" fillId="0" borderId="0" xfId="0" applyFont="1" applyBorder="1" applyAlignment="1">
      <alignment wrapText="1"/>
    </xf>
    <xf numFmtId="165" fontId="0" fillId="0" borderId="0" xfId="0" applyNumberFormat="1"/>
    <xf numFmtId="0" fontId="48" fillId="0" borderId="96" xfId="0" applyFont="1" applyBorder="1" applyAlignment="1">
      <alignment horizontal="center" vertical="center"/>
    </xf>
    <xf numFmtId="0" fontId="48" fillId="0" borderId="96" xfId="0" applyFont="1" applyBorder="1" applyAlignment="1">
      <alignment wrapText="1"/>
    </xf>
    <xf numFmtId="4" fontId="48" fillId="0" borderId="96" xfId="0" applyNumberFormat="1" applyFont="1" applyBorder="1" applyAlignment="1">
      <alignment vertical="center"/>
    </xf>
    <xf numFmtId="165" fontId="48" fillId="0" borderId="96" xfId="0" applyNumberFormat="1" applyFont="1" applyBorder="1" applyAlignment="1">
      <alignment vertical="center"/>
    </xf>
    <xf numFmtId="2" fontId="0" fillId="0" borderId="0" xfId="0" applyNumberFormat="1"/>
    <xf numFmtId="165" fontId="48" fillId="0" borderId="0" xfId="0" applyNumberFormat="1" applyFont="1" applyBorder="1" applyAlignment="1">
      <alignment vertical="center"/>
    </xf>
    <xf numFmtId="10" fontId="48" fillId="0" borderId="0" xfId="0" applyNumberFormat="1" applyFont="1" applyBorder="1" applyAlignment="1">
      <alignment vertical="center"/>
    </xf>
    <xf numFmtId="10" fontId="48" fillId="63" borderId="0" xfId="0" applyNumberFormat="1" applyFont="1" applyFill="1" applyBorder="1" applyAlignment="1">
      <alignment vertical="center"/>
    </xf>
    <xf numFmtId="165" fontId="48" fillId="0" borderId="96" xfId="0" applyNumberFormat="1" applyFont="1" applyBorder="1" applyAlignment="1">
      <alignment horizontal="center" vertical="center" wrapText="1"/>
    </xf>
    <xf numFmtId="165" fontId="49" fillId="0" borderId="0" xfId="0" applyNumberFormat="1" applyFont="1" applyFill="1" applyBorder="1" applyAlignment="1">
      <alignment vertical="center"/>
    </xf>
    <xf numFmtId="0" fontId="4" fillId="0" borderId="111" xfId="206" applyBorder="1" applyAlignment="1" applyProtection="1">
      <alignment horizontal="center" vertical="center" wrapText="1"/>
    </xf>
    <xf numFmtId="0" fontId="4" fillId="0" borderId="112" xfId="206" applyBorder="1" applyAlignment="1" applyProtection="1">
      <alignment horizontal="center" vertical="center" wrapText="1"/>
    </xf>
    <xf numFmtId="0" fontId="4" fillId="0" borderId="113" xfId="206" applyBorder="1" applyAlignment="1" applyProtection="1">
      <alignment horizontal="center" vertical="center" wrapText="1"/>
    </xf>
    <xf numFmtId="0" fontId="4" fillId="0" borderId="8" xfId="206" applyBorder="1" applyAlignment="1" applyProtection="1">
      <alignment horizontal="center" vertical="center" wrapText="1"/>
    </xf>
    <xf numFmtId="0" fontId="4" fillId="0" borderId="0" xfId="206" applyBorder="1" applyAlignment="1" applyProtection="1">
      <alignment horizontal="center" vertical="center" wrapText="1"/>
    </xf>
    <xf numFmtId="0" fontId="4" fillId="0" borderId="9" xfId="206" applyBorder="1" applyAlignment="1" applyProtection="1">
      <alignment horizontal="center" vertical="center" wrapText="1"/>
    </xf>
    <xf numFmtId="0" fontId="4" fillId="0" borderId="8" xfId="206" applyBorder="1" applyProtection="1"/>
    <xf numFmtId="0" fontId="4" fillId="0" borderId="0" xfId="206" applyBorder="1" applyProtection="1"/>
    <xf numFmtId="0" fontId="4" fillId="0" borderId="9" xfId="206" applyBorder="1" applyProtection="1"/>
    <xf numFmtId="0" fontId="60" fillId="0" borderId="8" xfId="206" applyFont="1" applyBorder="1" applyProtection="1"/>
    <xf numFmtId="0" fontId="61" fillId="0" borderId="0" xfId="206" applyFont="1" applyBorder="1" applyAlignment="1" applyProtection="1">
      <alignment horizontal="center"/>
    </xf>
    <xf numFmtId="0" fontId="60" fillId="0" borderId="0" xfId="206" applyFont="1" applyBorder="1" applyProtection="1"/>
    <xf numFmtId="0" fontId="60" fillId="0" borderId="9" xfId="206" applyFont="1" applyBorder="1" applyProtection="1"/>
    <xf numFmtId="0" fontId="62" fillId="0" borderId="8" xfId="206" applyFont="1" applyBorder="1" applyAlignment="1" applyProtection="1"/>
    <xf numFmtId="0" fontId="62" fillId="0" borderId="0" xfId="206" applyFont="1" applyBorder="1" applyAlignment="1" applyProtection="1"/>
    <xf numFmtId="0" fontId="62" fillId="0" borderId="9" xfId="206" applyFont="1" applyBorder="1" applyAlignment="1" applyProtection="1"/>
    <xf numFmtId="0" fontId="62" fillId="0" borderId="8" xfId="206" applyFont="1" applyBorder="1" applyAlignment="1" applyProtection="1">
      <alignment horizontal="center"/>
    </xf>
    <xf numFmtId="0" fontId="62" fillId="0" borderId="0" xfId="206" applyFont="1" applyBorder="1" applyAlignment="1" applyProtection="1">
      <alignment horizontal="center"/>
    </xf>
    <xf numFmtId="0" fontId="62" fillId="0" borderId="9" xfId="206" applyFont="1" applyBorder="1" applyAlignment="1" applyProtection="1">
      <alignment horizontal="center"/>
    </xf>
    <xf numFmtId="0" fontId="4" fillId="0" borderId="12" xfId="206" applyBorder="1" applyProtection="1"/>
    <xf numFmtId="0" fontId="4" fillId="0" borderId="13" xfId="206" applyBorder="1" applyProtection="1"/>
    <xf numFmtId="0" fontId="4" fillId="0" borderId="1" xfId="206" applyBorder="1" applyProtection="1"/>
    <xf numFmtId="0" fontId="4" fillId="0" borderId="0" xfId="206" applyProtection="1"/>
    <xf numFmtId="0" fontId="59" fillId="0" borderId="8" xfId="206" applyFont="1" applyBorder="1" applyAlignment="1" applyProtection="1">
      <alignment horizontal="center"/>
      <protection locked="0"/>
    </xf>
    <xf numFmtId="0" fontId="59" fillId="0" borderId="0" xfId="206" applyFont="1" applyBorder="1" applyAlignment="1" applyProtection="1">
      <alignment horizontal="center"/>
      <protection locked="0"/>
    </xf>
    <xf numFmtId="0" fontId="59" fillId="0" borderId="9" xfId="206" applyFont="1" applyBorder="1" applyAlignment="1" applyProtection="1">
      <alignment horizontal="center"/>
      <protection locked="0"/>
    </xf>
    <xf numFmtId="0" fontId="47" fillId="0" borderId="96" xfId="0" applyFont="1" applyBorder="1" applyAlignment="1">
      <alignment horizontal="center"/>
    </xf>
    <xf numFmtId="0" fontId="46" fillId="0" borderId="0" xfId="0" applyFont="1" applyBorder="1" applyAlignment="1">
      <alignment vertical="center"/>
    </xf>
    <xf numFmtId="0" fontId="49" fillId="63" borderId="0" xfId="0" applyFont="1" applyFill="1" applyBorder="1" applyAlignment="1">
      <alignment vertical="center"/>
    </xf>
    <xf numFmtId="0" fontId="46" fillId="0" borderId="0" xfId="0" applyFont="1" applyBorder="1" applyAlignment="1">
      <alignment horizontal="left" wrapText="1"/>
    </xf>
    <xf numFmtId="0" fontId="46" fillId="0" borderId="0" xfId="0" applyFont="1" applyFill="1" applyBorder="1" applyAlignment="1">
      <alignment horizontal="left" vertical="center" wrapText="1"/>
    </xf>
    <xf numFmtId="0" fontId="46" fillId="0" borderId="0" xfId="0" applyFont="1" applyBorder="1" applyAlignment="1">
      <alignment horizontal="center"/>
    </xf>
    <xf numFmtId="0" fontId="4" fillId="0" borderId="0" xfId="4" applyAlignment="1">
      <alignment horizontal="left" wrapText="1"/>
    </xf>
    <xf numFmtId="2" fontId="5" fillId="0" borderId="0" xfId="0" applyNumberFormat="1" applyFont="1" applyFill="1" applyBorder="1" applyAlignment="1">
      <alignment horizontal="center" vertical="center"/>
    </xf>
    <xf numFmtId="0" fontId="48" fillId="0" borderId="11"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8" fillId="0" borderId="2" xfId="0" applyFont="1" applyFill="1" applyBorder="1" applyAlignment="1">
      <alignment horizontal="center" vertical="center" wrapText="1"/>
    </xf>
    <xf numFmtId="0" fontId="48" fillId="0" borderId="96" xfId="0" applyNumberFormat="1" applyFont="1" applyFill="1" applyBorder="1" applyAlignment="1">
      <alignment horizontal="left" vertical="center" wrapText="1"/>
    </xf>
    <xf numFmtId="0" fontId="48" fillId="0" borderId="101" xfId="0" applyFont="1" applyFill="1" applyBorder="1" applyAlignment="1">
      <alignment horizontal="center" vertical="center" wrapText="1"/>
    </xf>
    <xf numFmtId="0" fontId="48" fillId="0" borderId="102" xfId="0" applyNumberFormat="1" applyFont="1" applyFill="1" applyBorder="1" applyAlignment="1">
      <alignment horizontal="left" vertical="center" wrapText="1"/>
    </xf>
    <xf numFmtId="0" fontId="48" fillId="0" borderId="33" xfId="0" applyFont="1" applyFill="1" applyBorder="1" applyAlignment="1">
      <alignment horizontal="center" vertical="center" wrapText="1"/>
    </xf>
    <xf numFmtId="0" fontId="48" fillId="0" borderId="104" xfId="0" applyFont="1" applyFill="1" applyBorder="1" applyAlignment="1">
      <alignment horizontal="center" vertical="center" wrapText="1"/>
    </xf>
    <xf numFmtId="0" fontId="48" fillId="0" borderId="0" xfId="0" applyFont="1" applyBorder="1" applyAlignment="1">
      <alignment vertical="center" wrapText="1"/>
    </xf>
    <xf numFmtId="0" fontId="48" fillId="3" borderId="10" xfId="0" applyFont="1" applyFill="1" applyBorder="1" applyAlignment="1">
      <alignment horizontal="center" vertical="center" wrapText="1"/>
    </xf>
    <xf numFmtId="0" fontId="48" fillId="3" borderId="2" xfId="0" applyFont="1" applyFill="1" applyBorder="1" applyAlignment="1">
      <alignment horizontal="center" vertical="center" wrapText="1"/>
    </xf>
    <xf numFmtId="0" fontId="48" fillId="3" borderId="5" xfId="0" applyFont="1" applyFill="1" applyBorder="1" applyAlignment="1">
      <alignment horizontal="center" vertical="center" wrapText="1"/>
    </xf>
    <xf numFmtId="0" fontId="48" fillId="3" borderId="96" xfId="0" applyFont="1" applyFill="1" applyBorder="1" applyAlignment="1">
      <alignment horizontal="center" vertical="center" wrapText="1"/>
    </xf>
    <xf numFmtId="44" fontId="48" fillId="3" borderId="4" xfId="2" applyNumberFormat="1" applyFont="1" applyFill="1" applyBorder="1" applyAlignment="1">
      <alignment horizontal="center" vertical="center" wrapText="1"/>
    </xf>
    <xf numFmtId="44" fontId="48" fillId="3" borderId="97" xfId="2" applyNumberFormat="1" applyFont="1" applyFill="1" applyBorder="1" applyAlignment="1">
      <alignment horizontal="center" vertical="center" wrapText="1"/>
    </xf>
    <xf numFmtId="0" fontId="48" fillId="3" borderId="28" xfId="0" applyFont="1" applyFill="1" applyBorder="1" applyAlignment="1">
      <alignment horizontal="center" vertical="center" wrapText="1"/>
    </xf>
    <xf numFmtId="0" fontId="48" fillId="3" borderId="29" xfId="0" applyFont="1" applyFill="1" applyBorder="1" applyAlignment="1">
      <alignment horizontal="center" vertical="center" wrapText="1"/>
    </xf>
    <xf numFmtId="0" fontId="54" fillId="33" borderId="98" xfId="0" applyFont="1" applyFill="1" applyBorder="1" applyAlignment="1">
      <alignment horizontal="left" vertical="center" wrapText="1"/>
    </xf>
    <xf numFmtId="0" fontId="54" fillId="33" borderId="99" xfId="0" applyFont="1" applyFill="1" applyBorder="1" applyAlignment="1">
      <alignment horizontal="left" vertical="center" wrapText="1"/>
    </xf>
    <xf numFmtId="0" fontId="54" fillId="33" borderId="100" xfId="0" applyFont="1" applyFill="1" applyBorder="1" applyAlignment="1">
      <alignment horizontal="left" vertical="center" wrapText="1"/>
    </xf>
    <xf numFmtId="2" fontId="35" fillId="0" borderId="0" xfId="0" applyNumberFormat="1" applyFont="1" applyFill="1" applyBorder="1" applyAlignment="1">
      <alignment horizontal="center" vertical="center"/>
    </xf>
    <xf numFmtId="0" fontId="35" fillId="0" borderId="0" xfId="4" applyFont="1" applyBorder="1" applyAlignment="1">
      <alignment horizontal="center" vertical="center"/>
    </xf>
    <xf numFmtId="43" fontId="49" fillId="0" borderId="0" xfId="1" applyFont="1" applyFill="1" applyBorder="1" applyAlignment="1">
      <alignment horizontal="left" vertical="center" wrapText="1"/>
    </xf>
    <xf numFmtId="0" fontId="47" fillId="0" borderId="33" xfId="0" applyFont="1" applyBorder="1" applyAlignment="1">
      <alignment horizontal="center"/>
    </xf>
    <xf numFmtId="0" fontId="47" fillId="0" borderId="82" xfId="0" applyFont="1" applyBorder="1" applyAlignment="1">
      <alignment horizontal="center"/>
    </xf>
    <xf numFmtId="0" fontId="47" fillId="0" borderId="31" xfId="0" applyFont="1" applyBorder="1" applyAlignment="1">
      <alignment horizontal="center"/>
    </xf>
    <xf numFmtId="2" fontId="49" fillId="0" borderId="0" xfId="0" applyNumberFormat="1" applyFont="1" applyFill="1" applyBorder="1" applyAlignment="1">
      <alignment horizontal="center" vertical="center"/>
    </xf>
    <xf numFmtId="0" fontId="47" fillId="0" borderId="11" xfId="0" applyFont="1" applyBorder="1" applyAlignment="1">
      <alignment horizontal="center"/>
    </xf>
    <xf numFmtId="0" fontId="47" fillId="0" borderId="7" xfId="0" applyFont="1" applyBorder="1" applyAlignment="1">
      <alignment horizontal="center"/>
    </xf>
  </cellXfs>
  <cellStyles count="1525">
    <cellStyle name="20% - Accent1" xfId="650"/>
    <cellStyle name="20% - Accent2" xfId="651"/>
    <cellStyle name="20% - Accent3" xfId="652"/>
    <cellStyle name="20% - Accent4" xfId="653"/>
    <cellStyle name="20% - Accent5" xfId="654"/>
    <cellStyle name="20% - Accent6" xfId="655"/>
    <cellStyle name="20% - Ênfase1 2" xfId="16"/>
    <cellStyle name="20% - Ênfase1 2 2" xfId="121"/>
    <cellStyle name="20% - Ênfase1 3" xfId="656"/>
    <cellStyle name="20% - Ênfase2 2" xfId="17"/>
    <cellStyle name="20% - Ênfase2 2 2" xfId="122"/>
    <cellStyle name="20% - Ênfase2 3" xfId="657"/>
    <cellStyle name="20% - Ênfase3 2" xfId="18"/>
    <cellStyle name="20% - Ênfase3 2 2" xfId="123"/>
    <cellStyle name="20% - Ênfase3 3" xfId="658"/>
    <cellStyle name="20% - Ênfase4 2" xfId="19"/>
    <cellStyle name="20% - Ênfase4 2 2" xfId="124"/>
    <cellStyle name="20% - Ênfase4 3" xfId="659"/>
    <cellStyle name="20% - Ênfase5 2" xfId="21"/>
    <cellStyle name="20% - Ênfase5 2 2" xfId="125"/>
    <cellStyle name="20% - Ênfase5 3" xfId="22"/>
    <cellStyle name="20% - Ênfase5 4" xfId="20"/>
    <cellStyle name="20% - Ênfase5 5" xfId="660"/>
    <cellStyle name="20% - Ênfase6 2" xfId="23"/>
    <cellStyle name="20% - Ênfase6 3" xfId="661"/>
    <cellStyle name="40% - Accent1" xfId="662"/>
    <cellStyle name="40% - Accent2" xfId="663"/>
    <cellStyle name="40% - Accent3" xfId="664"/>
    <cellStyle name="40% - Accent4" xfId="665"/>
    <cellStyle name="40% - Accent5" xfId="666"/>
    <cellStyle name="40% - Accent6" xfId="667"/>
    <cellStyle name="40% - Ênfase1 2" xfId="25"/>
    <cellStyle name="40% - Ênfase1 2 2" xfId="126"/>
    <cellStyle name="40% - Ênfase1 3" xfId="26"/>
    <cellStyle name="40% - Ênfase1 4" xfId="24"/>
    <cellStyle name="40% - Ênfase1 5" xfId="668"/>
    <cellStyle name="40% - Ênfase2 2" xfId="27"/>
    <cellStyle name="40% - Ênfase2 3" xfId="669"/>
    <cellStyle name="40% - Ênfase3 2" xfId="29"/>
    <cellStyle name="40% - Ênfase3 2 2" xfId="127"/>
    <cellStyle name="40% - Ênfase3 3" xfId="30"/>
    <cellStyle name="40% - Ênfase3 4" xfId="28"/>
    <cellStyle name="40% - Ênfase3 5" xfId="670"/>
    <cellStyle name="40% - Ênfase4 2" xfId="31"/>
    <cellStyle name="40% - Ênfase4 2 2" xfId="128"/>
    <cellStyle name="40% - Ênfase4 3" xfId="671"/>
    <cellStyle name="40% - Ênfase5 2" xfId="33"/>
    <cellStyle name="40% - Ênfase5 2 2" xfId="129"/>
    <cellStyle name="40% - Ênfase5 3" xfId="34"/>
    <cellStyle name="40% - Ênfase5 4" xfId="32"/>
    <cellStyle name="40% - Ênfase5 5" xfId="672"/>
    <cellStyle name="40% - Ênfase6 2" xfId="35"/>
    <cellStyle name="40% - Ênfase6 2 2" xfId="130"/>
    <cellStyle name="40% - Ênfase6 3" xfId="673"/>
    <cellStyle name="60% - Accent1" xfId="674"/>
    <cellStyle name="60% - Accent2" xfId="675"/>
    <cellStyle name="60% - Accent3" xfId="676"/>
    <cellStyle name="60% - Accent4" xfId="677"/>
    <cellStyle name="60% - Accent5" xfId="678"/>
    <cellStyle name="60% - Accent6" xfId="679"/>
    <cellStyle name="60% - Ênfase1 2" xfId="36"/>
    <cellStyle name="60% - Ênfase1 2 2" xfId="131"/>
    <cellStyle name="60% - Ênfase1 3" xfId="680"/>
    <cellStyle name="60% - Ênfase2 2" xfId="37"/>
    <cellStyle name="60% - Ênfase2 3" xfId="681"/>
    <cellStyle name="60% - Ênfase3 2" xfId="39"/>
    <cellStyle name="60% - Ênfase3 2 2" xfId="132"/>
    <cellStyle name="60% - Ênfase3 3" xfId="40"/>
    <cellStyle name="60% - Ênfase3 4" xfId="38"/>
    <cellStyle name="60% - Ênfase3 5" xfId="682"/>
    <cellStyle name="60% - Ênfase4 2" xfId="41"/>
    <cellStyle name="60% - Ênfase4 2 2" xfId="133"/>
    <cellStyle name="60% - Ênfase4 3" xfId="683"/>
    <cellStyle name="60% - Ênfase5 2" xfId="42"/>
    <cellStyle name="60% - Ênfase5 3" xfId="684"/>
    <cellStyle name="60% - Ênfase6 2" xfId="43"/>
    <cellStyle name="60% - Ênfase6 2 2" xfId="134"/>
    <cellStyle name="60% - Ênfase6 3" xfId="685"/>
    <cellStyle name="Accent1" xfId="686"/>
    <cellStyle name="Accent2" xfId="687"/>
    <cellStyle name="Accent3" xfId="688"/>
    <cellStyle name="Accent4" xfId="689"/>
    <cellStyle name="Accent5" xfId="690"/>
    <cellStyle name="Accent6" xfId="691"/>
    <cellStyle name="Bad" xfId="692"/>
    <cellStyle name="Bom 2" xfId="44"/>
    <cellStyle name="Bom 3" xfId="693"/>
    <cellStyle name="Calculation" xfId="694"/>
    <cellStyle name="Calculation 2" xfId="1205"/>
    <cellStyle name="Calculation 3" xfId="1516"/>
    <cellStyle name="Cálculo 2" xfId="46"/>
    <cellStyle name="Cálculo 2 10" xfId="480"/>
    <cellStyle name="Cálculo 2 10 2" xfId="995"/>
    <cellStyle name="Cálculo 2 10 3" xfId="1346"/>
    <cellStyle name="Cálculo 2 11" xfId="363"/>
    <cellStyle name="Cálculo 2 11 2" xfId="878"/>
    <cellStyle name="Cálculo 2 11 3" xfId="1229"/>
    <cellStyle name="Cálculo 2 12" xfId="510"/>
    <cellStyle name="Cálculo 2 12 2" xfId="1025"/>
    <cellStyle name="Cálculo 2 12 3" xfId="1376"/>
    <cellStyle name="Cálculo 2 13" xfId="578"/>
    <cellStyle name="Cálculo 2 13 2" xfId="1093"/>
    <cellStyle name="Cálculo 2 13 3" xfId="1444"/>
    <cellStyle name="Cálculo 2 14" xfId="602"/>
    <cellStyle name="Cálculo 2 14 2" xfId="1117"/>
    <cellStyle name="Cálculo 2 14 3" xfId="1468"/>
    <cellStyle name="Cálculo 2 15" xfId="625"/>
    <cellStyle name="Cálculo 2 15 2" xfId="1140"/>
    <cellStyle name="Cálculo 2 15 3" xfId="1491"/>
    <cellStyle name="Cálculo 2 16" xfId="545"/>
    <cellStyle name="Cálculo 2 16 2" xfId="1060"/>
    <cellStyle name="Cálculo 2 16 3" xfId="1411"/>
    <cellStyle name="Cálculo 2 2" xfId="106"/>
    <cellStyle name="Cálculo 2 2 10" xfId="593"/>
    <cellStyle name="Cálculo 2 2 10 2" xfId="1108"/>
    <cellStyle name="Cálculo 2 2 10 3" xfId="1459"/>
    <cellStyle name="Cálculo 2 2 11" xfId="285"/>
    <cellStyle name="Cálculo 2 2 11 2" xfId="800"/>
    <cellStyle name="Cálculo 2 2 11 3" xfId="1192"/>
    <cellStyle name="Cálculo 2 2 12" xfId="648"/>
    <cellStyle name="Cálculo 2 2 12 2" xfId="1163"/>
    <cellStyle name="Cálculo 2 2 12 3" xfId="1514"/>
    <cellStyle name="Cálculo 2 2 2" xfId="263"/>
    <cellStyle name="Cálculo 2 2 2 2" xfId="1203"/>
    <cellStyle name="Cálculo 2 2 3" xfId="374"/>
    <cellStyle name="Cálculo 2 2 3 2" xfId="889"/>
    <cellStyle name="Cálculo 2 2 3 3" xfId="1240"/>
    <cellStyle name="Cálculo 2 2 4" xfId="407"/>
    <cellStyle name="Cálculo 2 2 4 2" xfId="922"/>
    <cellStyle name="Cálculo 2 2 4 3" xfId="1273"/>
    <cellStyle name="Cálculo 2 2 5" xfId="461"/>
    <cellStyle name="Cálculo 2 2 5 2" xfId="976"/>
    <cellStyle name="Cálculo 2 2 5 3" xfId="1327"/>
    <cellStyle name="Cálculo 2 2 6" xfId="440"/>
    <cellStyle name="Cálculo 2 2 6 2" xfId="955"/>
    <cellStyle name="Cálculo 2 2 6 3" xfId="1306"/>
    <cellStyle name="Cálculo 2 2 7" xfId="490"/>
    <cellStyle name="Cálculo 2 2 7 2" xfId="1005"/>
    <cellStyle name="Cálculo 2 2 7 3" xfId="1356"/>
    <cellStyle name="Cálculo 2 2 8" xfId="558"/>
    <cellStyle name="Cálculo 2 2 8 2" xfId="1073"/>
    <cellStyle name="Cálculo 2 2 8 3" xfId="1424"/>
    <cellStyle name="Cálculo 2 2 9" xfId="538"/>
    <cellStyle name="Cálculo 2 2 9 2" xfId="1053"/>
    <cellStyle name="Cálculo 2 2 9 3" xfId="1404"/>
    <cellStyle name="Cálculo 2 3" xfId="110"/>
    <cellStyle name="Cálculo 2 3 10" xfId="519"/>
    <cellStyle name="Cálculo 2 3 10 2" xfId="1034"/>
    <cellStyle name="Cálculo 2 3 10 3" xfId="1385"/>
    <cellStyle name="Cálculo 2 3 11" xfId="606"/>
    <cellStyle name="Cálculo 2 3 11 2" xfId="1121"/>
    <cellStyle name="Cálculo 2 3 11 3" xfId="1472"/>
    <cellStyle name="Cálculo 2 3 12" xfId="649"/>
    <cellStyle name="Cálculo 2 3 12 2" xfId="1164"/>
    <cellStyle name="Cálculo 2 3 12 3" xfId="1515"/>
    <cellStyle name="Cálculo 2 3 2" xfId="267"/>
    <cellStyle name="Cálculo 2 3 2 2" xfId="1199"/>
    <cellStyle name="Cálculo 2 3 3" xfId="378"/>
    <cellStyle name="Cálculo 2 3 3 2" xfId="893"/>
    <cellStyle name="Cálculo 2 3 3 3" xfId="1244"/>
    <cellStyle name="Cálculo 2 3 4" xfId="411"/>
    <cellStyle name="Cálculo 2 3 4 2" xfId="926"/>
    <cellStyle name="Cálculo 2 3 4 3" xfId="1277"/>
    <cellStyle name="Cálculo 2 3 5" xfId="465"/>
    <cellStyle name="Cálculo 2 3 5 2" xfId="980"/>
    <cellStyle name="Cálculo 2 3 5 3" xfId="1331"/>
    <cellStyle name="Cálculo 2 3 6" xfId="391"/>
    <cellStyle name="Cálculo 2 3 6 2" xfId="906"/>
    <cellStyle name="Cálculo 2 3 6 3" xfId="1257"/>
    <cellStyle name="Cálculo 2 3 7" xfId="494"/>
    <cellStyle name="Cálculo 2 3 7 2" xfId="1009"/>
    <cellStyle name="Cálculo 2 3 7 3" xfId="1360"/>
    <cellStyle name="Cálculo 2 3 8" xfId="562"/>
    <cellStyle name="Cálculo 2 3 8 2" xfId="1077"/>
    <cellStyle name="Cálculo 2 3 8 3" xfId="1428"/>
    <cellStyle name="Cálculo 2 3 9" xfId="318"/>
    <cellStyle name="Cálculo 2 3 9 2" xfId="833"/>
    <cellStyle name="Cálculo 2 3 9 3" xfId="1179"/>
    <cellStyle name="Cálculo 2 4" xfId="102"/>
    <cellStyle name="Cálculo 2 4 10" xfId="347"/>
    <cellStyle name="Cálculo 2 4 10 2" xfId="862"/>
    <cellStyle name="Cálculo 2 4 10 3" xfId="1165"/>
    <cellStyle name="Cálculo 2 4 11" xfId="601"/>
    <cellStyle name="Cálculo 2 4 11 2" xfId="1116"/>
    <cellStyle name="Cálculo 2 4 11 3" xfId="1467"/>
    <cellStyle name="Cálculo 2 4 12" xfId="612"/>
    <cellStyle name="Cálculo 2 4 12 2" xfId="1127"/>
    <cellStyle name="Cálculo 2 4 12 3" xfId="1478"/>
    <cellStyle name="Cálculo 2 4 2" xfId="259"/>
    <cellStyle name="Cálculo 2 4 2 2" xfId="770"/>
    <cellStyle name="Cálculo 2 4 3" xfId="293"/>
    <cellStyle name="Cálculo 2 4 3 2" xfId="808"/>
    <cellStyle name="Cálculo 2 4 3 3" xfId="1187"/>
    <cellStyle name="Cálculo 2 4 4" xfId="403"/>
    <cellStyle name="Cálculo 2 4 4 2" xfId="918"/>
    <cellStyle name="Cálculo 2 4 4 3" xfId="1269"/>
    <cellStyle name="Cálculo 2 4 5" xfId="457"/>
    <cellStyle name="Cálculo 2 4 5 2" xfId="972"/>
    <cellStyle name="Cálculo 2 4 5 3" xfId="1323"/>
    <cellStyle name="Cálculo 2 4 6" xfId="423"/>
    <cellStyle name="Cálculo 2 4 6 2" xfId="938"/>
    <cellStyle name="Cálculo 2 4 6 3" xfId="1289"/>
    <cellStyle name="Cálculo 2 4 7" xfId="290"/>
    <cellStyle name="Cálculo 2 4 7 2" xfId="805"/>
    <cellStyle name="Cálculo 2 4 7 3" xfId="1189"/>
    <cellStyle name="Cálculo 2 4 8" xfId="554"/>
    <cellStyle name="Cálculo 2 4 8 2" xfId="1069"/>
    <cellStyle name="Cálculo 2 4 8 3" xfId="1420"/>
    <cellStyle name="Cálculo 2 4 9" xfId="359"/>
    <cellStyle name="Cálculo 2 4 9 2" xfId="874"/>
    <cellStyle name="Cálculo 2 4 9 3" xfId="1225"/>
    <cellStyle name="Cálculo 2 5" xfId="135"/>
    <cellStyle name="Cálculo 2 5 2" xfId="278"/>
    <cellStyle name="Cálculo 2 5 2 2" xfId="1193"/>
    <cellStyle name="Cálculo 2 5 3" xfId="789"/>
    <cellStyle name="Cálculo 2 6" xfId="243"/>
    <cellStyle name="Cálculo 2 6 2" xfId="791"/>
    <cellStyle name="Cálculo 2 7" xfId="328"/>
    <cellStyle name="Cálculo 2 7 2" xfId="843"/>
    <cellStyle name="Cálculo 2 7 3" xfId="777"/>
    <cellStyle name="Cálculo 2 8" xfId="301"/>
    <cellStyle name="Cálculo 2 8 2" xfId="816"/>
    <cellStyle name="Cálculo 2 8 3" xfId="755"/>
    <cellStyle name="Cálculo 2 9" xfId="338"/>
    <cellStyle name="Cálculo 2 9 2" xfId="853"/>
    <cellStyle name="Cálculo 2 9 3" xfId="739"/>
    <cellStyle name="Cálculo 3" xfId="47"/>
    <cellStyle name="Cálculo 3 10" xfId="304"/>
    <cellStyle name="Cálculo 3 10 2" xfId="819"/>
    <cellStyle name="Cálculo 3 10 3" xfId="753"/>
    <cellStyle name="Cálculo 3 11" xfId="436"/>
    <cellStyle name="Cálculo 3 11 2" xfId="951"/>
    <cellStyle name="Cálculo 3 11 3" xfId="1302"/>
    <cellStyle name="Cálculo 3 12" xfId="576"/>
    <cellStyle name="Cálculo 3 12 2" xfId="1091"/>
    <cellStyle name="Cálculo 3 12 3" xfId="1442"/>
    <cellStyle name="Cálculo 3 13" xfId="600"/>
    <cellStyle name="Cálculo 3 13 2" xfId="1115"/>
    <cellStyle name="Cálculo 3 13 3" xfId="1466"/>
    <cellStyle name="Cálculo 3 14" xfId="615"/>
    <cellStyle name="Cálculo 3 14 2" xfId="1130"/>
    <cellStyle name="Cálculo 3 14 3" xfId="1481"/>
    <cellStyle name="Cálculo 3 15" xfId="643"/>
    <cellStyle name="Cálculo 3 15 2" xfId="1158"/>
    <cellStyle name="Cálculo 3 15 3" xfId="1509"/>
    <cellStyle name="Cálculo 3 2" xfId="107"/>
    <cellStyle name="Cálculo 3 2 10" xfId="533"/>
    <cellStyle name="Cálculo 3 2 10 2" xfId="1048"/>
    <cellStyle name="Cálculo 3 2 10 3" xfId="1399"/>
    <cellStyle name="Cálculo 3 2 11" xfId="619"/>
    <cellStyle name="Cálculo 3 2 11 2" xfId="1134"/>
    <cellStyle name="Cálculo 3 2 11 3" xfId="1485"/>
    <cellStyle name="Cálculo 3 2 12" xfId="607"/>
    <cellStyle name="Cálculo 3 2 12 2" xfId="1122"/>
    <cellStyle name="Cálculo 3 2 12 3" xfId="1473"/>
    <cellStyle name="Cálculo 3 2 2" xfId="264"/>
    <cellStyle name="Cálculo 3 2 2 2" xfId="1202"/>
    <cellStyle name="Cálculo 3 2 3" xfId="375"/>
    <cellStyle name="Cálculo 3 2 3 2" xfId="890"/>
    <cellStyle name="Cálculo 3 2 3 3" xfId="1241"/>
    <cellStyle name="Cálculo 3 2 4" xfId="408"/>
    <cellStyle name="Cálculo 3 2 4 2" xfId="923"/>
    <cellStyle name="Cálculo 3 2 4 3" xfId="1274"/>
    <cellStyle name="Cálculo 3 2 5" xfId="462"/>
    <cellStyle name="Cálculo 3 2 5 2" xfId="977"/>
    <cellStyle name="Cálculo 3 2 5 3" xfId="1328"/>
    <cellStyle name="Cálculo 3 2 6" xfId="312"/>
    <cellStyle name="Cálculo 3 2 6 2" xfId="827"/>
    <cellStyle name="Cálculo 3 2 6 3" xfId="1181"/>
    <cellStyle name="Cálculo 3 2 7" xfId="326"/>
    <cellStyle name="Cálculo 3 2 7 2" xfId="841"/>
    <cellStyle name="Cálculo 3 2 7 3" xfId="742"/>
    <cellStyle name="Cálculo 3 2 8" xfId="559"/>
    <cellStyle name="Cálculo 3 2 8 2" xfId="1074"/>
    <cellStyle name="Cálculo 3 2 8 3" xfId="1425"/>
    <cellStyle name="Cálculo 3 2 9" xfId="367"/>
    <cellStyle name="Cálculo 3 2 9 2" xfId="882"/>
    <cellStyle name="Cálculo 3 2 9 3" xfId="1233"/>
    <cellStyle name="Cálculo 3 3" xfId="109"/>
    <cellStyle name="Cálculo 3 3 10" xfId="588"/>
    <cellStyle name="Cálculo 3 3 10 2" xfId="1103"/>
    <cellStyle name="Cálculo 3 3 10 3" xfId="1454"/>
    <cellStyle name="Cálculo 3 3 11" xfId="628"/>
    <cellStyle name="Cálculo 3 3 11 2" xfId="1143"/>
    <cellStyle name="Cálculo 3 3 11 3" xfId="1494"/>
    <cellStyle name="Cálculo 3 3 12" xfId="640"/>
    <cellStyle name="Cálculo 3 3 12 2" xfId="1155"/>
    <cellStyle name="Cálculo 3 3 12 3" xfId="1506"/>
    <cellStyle name="Cálculo 3 3 2" xfId="266"/>
    <cellStyle name="Cálculo 3 3 2 2" xfId="1200"/>
    <cellStyle name="Cálculo 3 3 3" xfId="377"/>
    <cellStyle name="Cálculo 3 3 3 2" xfId="892"/>
    <cellStyle name="Cálculo 3 3 3 3" xfId="1243"/>
    <cellStyle name="Cálculo 3 3 4" xfId="410"/>
    <cellStyle name="Cálculo 3 3 4 2" xfId="925"/>
    <cellStyle name="Cálculo 3 3 4 3" xfId="1276"/>
    <cellStyle name="Cálculo 3 3 5" xfId="464"/>
    <cellStyle name="Cálculo 3 3 5 2" xfId="979"/>
    <cellStyle name="Cálculo 3 3 5 3" xfId="1330"/>
    <cellStyle name="Cálculo 3 3 6" xfId="443"/>
    <cellStyle name="Cálculo 3 3 6 2" xfId="958"/>
    <cellStyle name="Cálculo 3 3 6 3" xfId="1309"/>
    <cellStyle name="Cálculo 3 3 7" xfId="435"/>
    <cellStyle name="Cálculo 3 3 7 2" xfId="950"/>
    <cellStyle name="Cálculo 3 3 7 3" xfId="1301"/>
    <cellStyle name="Cálculo 3 3 8" xfId="561"/>
    <cellStyle name="Cálculo 3 3 8 2" xfId="1076"/>
    <cellStyle name="Cálculo 3 3 8 3" xfId="1427"/>
    <cellStyle name="Cálculo 3 3 9" xfId="541"/>
    <cellStyle name="Cálculo 3 3 9 2" xfId="1056"/>
    <cellStyle name="Cálculo 3 3 9 3" xfId="1407"/>
    <cellStyle name="Cálculo 3 4" xfId="97"/>
    <cellStyle name="Cálculo 3 4 10" xfId="507"/>
    <cellStyle name="Cálculo 3 4 10 2" xfId="1022"/>
    <cellStyle name="Cálculo 3 4 10 3" xfId="1373"/>
    <cellStyle name="Cálculo 3 4 11" xfId="616"/>
    <cellStyle name="Cálculo 3 4 11 2" xfId="1131"/>
    <cellStyle name="Cálculo 3 4 11 3" xfId="1482"/>
    <cellStyle name="Cálculo 3 4 12" xfId="604"/>
    <cellStyle name="Cálculo 3 4 12 2" xfId="1119"/>
    <cellStyle name="Cálculo 3 4 12 3" xfId="1470"/>
    <cellStyle name="Cálculo 3 4 2" xfId="254"/>
    <cellStyle name="Cálculo 3 4 2 2" xfId="793"/>
    <cellStyle name="Cálculo 3 4 3" xfId="299"/>
    <cellStyle name="Cálculo 3 4 3 2" xfId="814"/>
    <cellStyle name="Cálculo 3 4 3 3" xfId="756"/>
    <cellStyle name="Cálculo 3 4 4" xfId="398"/>
    <cellStyle name="Cálculo 3 4 4 2" xfId="913"/>
    <cellStyle name="Cálculo 3 4 4 3" xfId="1264"/>
    <cellStyle name="Cálculo 3 4 5" xfId="452"/>
    <cellStyle name="Cálculo 3 4 5 2" xfId="967"/>
    <cellStyle name="Cálculo 3 4 5 3" xfId="1318"/>
    <cellStyle name="Cálculo 3 4 6" xfId="370"/>
    <cellStyle name="Cálculo 3 4 6 2" xfId="885"/>
    <cellStyle name="Cálculo 3 4 6 3" xfId="1236"/>
    <cellStyle name="Cálculo 3 4 7" xfId="344"/>
    <cellStyle name="Cálculo 3 4 7 2" xfId="859"/>
    <cellStyle name="Cálculo 3 4 7 3" xfId="1168"/>
    <cellStyle name="Cálculo 3 4 8" xfId="549"/>
    <cellStyle name="Cálculo 3 4 8 2" xfId="1064"/>
    <cellStyle name="Cálculo 3 4 8 3" xfId="1415"/>
    <cellStyle name="Cálculo 3 4 9" xfId="479"/>
    <cellStyle name="Cálculo 3 4 9 2" xfId="994"/>
    <cellStyle name="Cálculo 3 4 9 3" xfId="1345"/>
    <cellStyle name="Cálculo 3 5" xfId="244"/>
    <cellStyle name="Cálculo 3 5 2" xfId="792"/>
    <cellStyle name="Cálculo 3 6" xfId="292"/>
    <cellStyle name="Cálculo 3 6 2" xfId="807"/>
    <cellStyle name="Cálculo 3 6 3" xfId="1188"/>
    <cellStyle name="Cálculo 3 7" xfId="337"/>
    <cellStyle name="Cálculo 3 7 2" xfId="852"/>
    <cellStyle name="Cálculo 3 7 3" xfId="774"/>
    <cellStyle name="Cálculo 3 8" xfId="315"/>
    <cellStyle name="Cálculo 3 8 2" xfId="830"/>
    <cellStyle name="Cálculo 3 8 3" xfId="778"/>
    <cellStyle name="Cálculo 3 9" xfId="478"/>
    <cellStyle name="Cálculo 3 9 2" xfId="993"/>
    <cellStyle name="Cálculo 3 9 3" xfId="1344"/>
    <cellStyle name="Cálculo 4" xfId="45"/>
    <cellStyle name="Cálculo 4 10" xfId="505"/>
    <cellStyle name="Cálculo 4 10 2" xfId="1020"/>
    <cellStyle name="Cálculo 4 10 3" xfId="1371"/>
    <cellStyle name="Cálculo 4 11" xfId="508"/>
    <cellStyle name="Cálculo 4 11 2" xfId="1023"/>
    <cellStyle name="Cálculo 4 11 3" xfId="1374"/>
    <cellStyle name="Cálculo 4 12" xfId="489"/>
    <cellStyle name="Cálculo 4 12 2" xfId="1004"/>
    <cellStyle name="Cálculo 4 12 3" xfId="1355"/>
    <cellStyle name="Cálculo 4 13" xfId="536"/>
    <cellStyle name="Cálculo 4 13 2" xfId="1051"/>
    <cellStyle name="Cálculo 4 13 3" xfId="1402"/>
    <cellStyle name="Cálculo 4 14" xfId="622"/>
    <cellStyle name="Cálculo 4 14 2" xfId="1137"/>
    <cellStyle name="Cálculo 4 14 3" xfId="1488"/>
    <cellStyle name="Cálculo 4 15" xfId="574"/>
    <cellStyle name="Cálculo 4 15 2" xfId="1089"/>
    <cellStyle name="Cálculo 4 15 3" xfId="1440"/>
    <cellStyle name="Cálculo 4 2" xfId="105"/>
    <cellStyle name="Cálculo 4 2 10" xfId="439"/>
    <cellStyle name="Cálculo 4 2 10 2" xfId="954"/>
    <cellStyle name="Cálculo 4 2 10 3" xfId="1305"/>
    <cellStyle name="Cálculo 4 2 11" xfId="596"/>
    <cellStyle name="Cálculo 4 2 11 2" xfId="1111"/>
    <cellStyle name="Cálculo 4 2 11 3" xfId="1462"/>
    <cellStyle name="Cálculo 4 2 12" xfId="636"/>
    <cellStyle name="Cálculo 4 2 12 2" xfId="1151"/>
    <cellStyle name="Cálculo 4 2 12 3" xfId="1502"/>
    <cellStyle name="Cálculo 4 2 2" xfId="262"/>
    <cellStyle name="Cálculo 4 2 2 2" xfId="763"/>
    <cellStyle name="Cálculo 4 2 3" xfId="373"/>
    <cellStyle name="Cálculo 4 2 3 2" xfId="888"/>
    <cellStyle name="Cálculo 4 2 3 3" xfId="1239"/>
    <cellStyle name="Cálculo 4 2 4" xfId="406"/>
    <cellStyle name="Cálculo 4 2 4 2" xfId="921"/>
    <cellStyle name="Cálculo 4 2 4 3" xfId="1272"/>
    <cellStyle name="Cálculo 4 2 5" xfId="460"/>
    <cellStyle name="Cálculo 4 2 5 2" xfId="975"/>
    <cellStyle name="Cálculo 4 2 5 3" xfId="1326"/>
    <cellStyle name="Cálculo 4 2 6" xfId="424"/>
    <cellStyle name="Cálculo 4 2 6 2" xfId="939"/>
    <cellStyle name="Cálculo 4 2 6 3" xfId="1290"/>
    <cellStyle name="Cálculo 4 2 7" xfId="481"/>
    <cellStyle name="Cálculo 4 2 7 2" xfId="996"/>
    <cellStyle name="Cálculo 4 2 7 3" xfId="1347"/>
    <cellStyle name="Cálculo 4 2 8" xfId="557"/>
    <cellStyle name="Cálculo 4 2 8 2" xfId="1072"/>
    <cellStyle name="Cálculo 4 2 8 3" xfId="1423"/>
    <cellStyle name="Cálculo 4 2 9" xfId="526"/>
    <cellStyle name="Cálculo 4 2 9 2" xfId="1041"/>
    <cellStyle name="Cálculo 4 2 9 3" xfId="1392"/>
    <cellStyle name="Cálculo 4 3" xfId="111"/>
    <cellStyle name="Cálculo 4 3 10" xfId="544"/>
    <cellStyle name="Cálculo 4 3 10 2" xfId="1059"/>
    <cellStyle name="Cálculo 4 3 10 3" xfId="1410"/>
    <cellStyle name="Cálculo 4 3 11" xfId="618"/>
    <cellStyle name="Cálculo 4 3 11 2" xfId="1133"/>
    <cellStyle name="Cálculo 4 3 11 3" xfId="1484"/>
    <cellStyle name="Cálculo 4 3 12" xfId="644"/>
    <cellStyle name="Cálculo 4 3 12 2" xfId="1159"/>
    <cellStyle name="Cálculo 4 3 12 3" xfId="1510"/>
    <cellStyle name="Cálculo 4 3 2" xfId="268"/>
    <cellStyle name="Cálculo 4 3 2 2" xfId="1198"/>
    <cellStyle name="Cálculo 4 3 3" xfId="379"/>
    <cellStyle name="Cálculo 4 3 3 2" xfId="894"/>
    <cellStyle name="Cálculo 4 3 3 3" xfId="1245"/>
    <cellStyle name="Cálculo 4 3 4" xfId="412"/>
    <cellStyle name="Cálculo 4 3 4 2" xfId="927"/>
    <cellStyle name="Cálculo 4 3 4 3" xfId="1278"/>
    <cellStyle name="Cálculo 4 3 5" xfId="466"/>
    <cellStyle name="Cálculo 4 3 5 2" xfId="981"/>
    <cellStyle name="Cálculo 4 3 5 3" xfId="1332"/>
    <cellStyle name="Cálculo 4 3 6" xfId="446"/>
    <cellStyle name="Cálculo 4 3 6 2" xfId="961"/>
    <cellStyle name="Cálculo 4 3 6 3" xfId="1312"/>
    <cellStyle name="Cálculo 4 3 7" xfId="282"/>
    <cellStyle name="Cálculo 4 3 7 2" xfId="797"/>
    <cellStyle name="Cálculo 4 3 7 3" xfId="759"/>
    <cellStyle name="Cálculo 4 3 8" xfId="563"/>
    <cellStyle name="Cálculo 4 3 8 2" xfId="1078"/>
    <cellStyle name="Cálculo 4 3 8 3" xfId="1429"/>
    <cellStyle name="Cálculo 4 3 9" xfId="543"/>
    <cellStyle name="Cálculo 4 3 9 2" xfId="1058"/>
    <cellStyle name="Cálculo 4 3 9 3" xfId="1409"/>
    <cellStyle name="Cálculo 4 4" xfId="103"/>
    <cellStyle name="Cálculo 4 4 10" xfId="582"/>
    <cellStyle name="Cálculo 4 4 10 2" xfId="1097"/>
    <cellStyle name="Cálculo 4 4 10 3" xfId="1448"/>
    <cellStyle name="Cálculo 4 4 11" xfId="614"/>
    <cellStyle name="Cálculo 4 4 11 2" xfId="1129"/>
    <cellStyle name="Cálculo 4 4 11 3" xfId="1480"/>
    <cellStyle name="Cálculo 4 4 12" xfId="594"/>
    <cellStyle name="Cálculo 4 4 12 2" xfId="1109"/>
    <cellStyle name="Cálculo 4 4 12 3" xfId="1460"/>
    <cellStyle name="Cálculo 4 4 2" xfId="260"/>
    <cellStyle name="Cálculo 4 4 2 2" xfId="765"/>
    <cellStyle name="Cálculo 4 4 3" xfId="371"/>
    <cellStyle name="Cálculo 4 4 3 2" xfId="886"/>
    <cellStyle name="Cálculo 4 4 3 3" xfId="1237"/>
    <cellStyle name="Cálculo 4 4 4" xfId="404"/>
    <cellStyle name="Cálculo 4 4 4 2" xfId="919"/>
    <cellStyle name="Cálculo 4 4 4 3" xfId="1270"/>
    <cellStyle name="Cálculo 4 4 5" xfId="458"/>
    <cellStyle name="Cálculo 4 4 5 2" xfId="973"/>
    <cellStyle name="Cálculo 4 4 5 3" xfId="1324"/>
    <cellStyle name="Cálculo 4 4 6" xfId="289"/>
    <cellStyle name="Cálculo 4 4 6 2" xfId="804"/>
    <cellStyle name="Cálculo 4 4 6 3" xfId="1190"/>
    <cellStyle name="Cálculo 4 4 7" xfId="496"/>
    <cellStyle name="Cálculo 4 4 7 2" xfId="1011"/>
    <cellStyle name="Cálculo 4 4 7 3" xfId="1362"/>
    <cellStyle name="Cálculo 4 4 8" xfId="555"/>
    <cellStyle name="Cálculo 4 4 8 2" xfId="1070"/>
    <cellStyle name="Cálculo 4 4 8 3" xfId="1421"/>
    <cellStyle name="Cálculo 4 4 9" xfId="485"/>
    <cellStyle name="Cálculo 4 4 9 2" xfId="1000"/>
    <cellStyle name="Cálculo 4 4 9 3" xfId="1351"/>
    <cellStyle name="Cálculo 4 5" xfId="242"/>
    <cellStyle name="Cálculo 4 5 2" xfId="764"/>
    <cellStyle name="Cálculo 4 6" xfId="327"/>
    <cellStyle name="Cálculo 4 6 2" xfId="842"/>
    <cellStyle name="Cálculo 4 6 3" xfId="744"/>
    <cellStyle name="Cálculo 4 7" xfId="321"/>
    <cellStyle name="Cálculo 4 7 2" xfId="836"/>
    <cellStyle name="Cálculo 4 7 3" xfId="1176"/>
    <cellStyle name="Cálculo 4 8" xfId="356"/>
    <cellStyle name="Cálculo 4 8 2" xfId="871"/>
    <cellStyle name="Cálculo 4 8 3" xfId="1222"/>
    <cellStyle name="Cálculo 4 9" xfId="369"/>
    <cellStyle name="Cálculo 4 9 2" xfId="884"/>
    <cellStyle name="Cálculo 4 9 3" xfId="1235"/>
    <cellStyle name="Cálculo 5" xfId="695"/>
    <cellStyle name="Cálculo 5 2" xfId="1206"/>
    <cellStyle name="Cálculo 5 3" xfId="1517"/>
    <cellStyle name="Célula de Verificação 2" xfId="48"/>
    <cellStyle name="Célula de Verificação 3" xfId="696"/>
    <cellStyle name="Célula Vinculada 2" xfId="49"/>
    <cellStyle name="Célula Vinculada 3" xfId="697"/>
    <cellStyle name="Check Cell" xfId="698"/>
    <cellStyle name="Data" xfId="136"/>
    <cellStyle name="Ênfase1 2" xfId="50"/>
    <cellStyle name="Ênfase1 2 2" xfId="137"/>
    <cellStyle name="Ênfase1 3" xfId="699"/>
    <cellStyle name="Ênfase2 2" xfId="51"/>
    <cellStyle name="Ênfase2 3" xfId="700"/>
    <cellStyle name="Ênfase3 2" xfId="52"/>
    <cellStyle name="Ênfase3 3" xfId="701"/>
    <cellStyle name="Ênfase4 2" xfId="53"/>
    <cellStyle name="Ênfase4 2 2" xfId="138"/>
    <cellStyle name="Ênfase4 3" xfId="702"/>
    <cellStyle name="Ênfase5 2" xfId="54"/>
    <cellStyle name="Ênfase5 3" xfId="703"/>
    <cellStyle name="Ênfase6 2" xfId="55"/>
    <cellStyle name="Ênfase6 3" xfId="704"/>
    <cellStyle name="Entrada 2" xfId="56"/>
    <cellStyle name="Entrada 2 10" xfId="323"/>
    <cellStyle name="Entrada 2 10 2" xfId="838"/>
    <cellStyle name="Entrada 2 10 3" xfId="1174"/>
    <cellStyle name="Entrada 2 11" xfId="511"/>
    <cellStyle name="Entrada 2 11 2" xfId="1026"/>
    <cellStyle name="Entrada 2 11 3" xfId="1377"/>
    <cellStyle name="Entrada 2 12" xfId="501"/>
    <cellStyle name="Entrada 2 12 2" xfId="1016"/>
    <cellStyle name="Entrada 2 12 3" xfId="1367"/>
    <cellStyle name="Entrada 2 13" xfId="581"/>
    <cellStyle name="Entrada 2 13 2" xfId="1096"/>
    <cellStyle name="Entrada 2 13 3" xfId="1447"/>
    <cellStyle name="Entrada 2 14" xfId="506"/>
    <cellStyle name="Entrada 2 14 2" xfId="1021"/>
    <cellStyle name="Entrada 2 14 3" xfId="1372"/>
    <cellStyle name="Entrada 2 15" xfId="623"/>
    <cellStyle name="Entrada 2 15 2" xfId="1138"/>
    <cellStyle name="Entrada 2 15 3" xfId="1489"/>
    <cellStyle name="Entrada 2 2" xfId="112"/>
    <cellStyle name="Entrada 2 2 10" xfId="535"/>
    <cellStyle name="Entrada 2 2 10 2" xfId="1050"/>
    <cellStyle name="Entrada 2 2 10 3" xfId="1401"/>
    <cellStyle name="Entrada 2 2 11" xfId="631"/>
    <cellStyle name="Entrada 2 2 11 2" xfId="1146"/>
    <cellStyle name="Entrada 2 2 11 3" xfId="1497"/>
    <cellStyle name="Entrada 2 2 12" xfId="599"/>
    <cellStyle name="Entrada 2 2 12 2" xfId="1114"/>
    <cellStyle name="Entrada 2 2 12 3" xfId="1465"/>
    <cellStyle name="Entrada 2 2 2" xfId="269"/>
    <cellStyle name="Entrada 2 2 2 2" xfId="1197"/>
    <cellStyle name="Entrada 2 2 3" xfId="380"/>
    <cellStyle name="Entrada 2 2 3 2" xfId="895"/>
    <cellStyle name="Entrada 2 2 3 3" xfId="1246"/>
    <cellStyle name="Entrada 2 2 4" xfId="413"/>
    <cellStyle name="Entrada 2 2 4 2" xfId="928"/>
    <cellStyle name="Entrada 2 2 4 3" xfId="1279"/>
    <cellStyle name="Entrada 2 2 5" xfId="467"/>
    <cellStyle name="Entrada 2 2 5 2" xfId="982"/>
    <cellStyle name="Entrada 2 2 5 3" xfId="1333"/>
    <cellStyle name="Entrada 2 2 6" xfId="426"/>
    <cellStyle name="Entrada 2 2 6 2" xfId="941"/>
    <cellStyle name="Entrada 2 2 6 3" xfId="1292"/>
    <cellStyle name="Entrada 2 2 7" xfId="331"/>
    <cellStyle name="Entrada 2 2 7 2" xfId="846"/>
    <cellStyle name="Entrada 2 2 7 3" xfId="776"/>
    <cellStyle name="Entrada 2 2 8" xfId="564"/>
    <cellStyle name="Entrada 2 2 8 2" xfId="1079"/>
    <cellStyle name="Entrada 2 2 8 3" xfId="1430"/>
    <cellStyle name="Entrada 2 2 9" xfId="514"/>
    <cellStyle name="Entrada 2 2 9 2" xfId="1029"/>
    <cellStyle name="Entrada 2 2 9 3" xfId="1380"/>
    <cellStyle name="Entrada 2 3" xfId="104"/>
    <cellStyle name="Entrada 2 3 10" xfId="491"/>
    <cellStyle name="Entrada 2 3 10 2" xfId="1006"/>
    <cellStyle name="Entrada 2 3 10 3" xfId="1357"/>
    <cellStyle name="Entrada 2 3 11" xfId="632"/>
    <cellStyle name="Entrada 2 3 11 2" xfId="1147"/>
    <cellStyle name="Entrada 2 3 11 3" xfId="1498"/>
    <cellStyle name="Entrada 2 3 12" xfId="624"/>
    <cellStyle name="Entrada 2 3 12 2" xfId="1139"/>
    <cellStyle name="Entrada 2 3 12 3" xfId="1490"/>
    <cellStyle name="Entrada 2 3 2" xfId="261"/>
    <cellStyle name="Entrada 2 3 2 2" xfId="1204"/>
    <cellStyle name="Entrada 2 3 3" xfId="372"/>
    <cellStyle name="Entrada 2 3 3 2" xfId="887"/>
    <cellStyle name="Entrada 2 3 3 3" xfId="1238"/>
    <cellStyle name="Entrada 2 3 4" xfId="405"/>
    <cellStyle name="Entrada 2 3 4 2" xfId="920"/>
    <cellStyle name="Entrada 2 3 4 3" xfId="1271"/>
    <cellStyle name="Entrada 2 3 5" xfId="459"/>
    <cellStyle name="Entrada 2 3 5 2" xfId="974"/>
    <cellStyle name="Entrada 2 3 5 3" xfId="1325"/>
    <cellStyle name="Entrada 2 3 6" xfId="333"/>
    <cellStyle name="Entrada 2 3 6 2" xfId="848"/>
    <cellStyle name="Entrada 2 3 6 3" xfId="1171"/>
    <cellStyle name="Entrada 2 3 7" xfId="434"/>
    <cellStyle name="Entrada 2 3 7 2" xfId="949"/>
    <cellStyle name="Entrada 2 3 7 3" xfId="1300"/>
    <cellStyle name="Entrada 2 3 8" xfId="556"/>
    <cellStyle name="Entrada 2 3 8 2" xfId="1071"/>
    <cellStyle name="Entrada 2 3 8 3" xfId="1422"/>
    <cellStyle name="Entrada 2 3 9" xfId="528"/>
    <cellStyle name="Entrada 2 3 9 2" xfId="1043"/>
    <cellStyle name="Entrada 2 3 9 3" xfId="1394"/>
    <cellStyle name="Entrada 2 4" xfId="108"/>
    <cellStyle name="Entrada 2 4 10" xfId="579"/>
    <cellStyle name="Entrada 2 4 10 2" xfId="1094"/>
    <cellStyle name="Entrada 2 4 10 3" xfId="1445"/>
    <cellStyle name="Entrada 2 4 11" xfId="633"/>
    <cellStyle name="Entrada 2 4 11 2" xfId="1148"/>
    <cellStyle name="Entrada 2 4 11 3" xfId="1499"/>
    <cellStyle name="Entrada 2 4 12" xfId="626"/>
    <cellStyle name="Entrada 2 4 12 2" xfId="1141"/>
    <cellStyle name="Entrada 2 4 12 3" xfId="1492"/>
    <cellStyle name="Entrada 2 4 2" xfId="265"/>
    <cellStyle name="Entrada 2 4 2 2" xfId="1201"/>
    <cellStyle name="Entrada 2 4 3" xfId="376"/>
    <cellStyle name="Entrada 2 4 3 2" xfId="891"/>
    <cellStyle name="Entrada 2 4 3 3" xfId="1242"/>
    <cellStyle name="Entrada 2 4 4" xfId="409"/>
    <cellStyle name="Entrada 2 4 4 2" xfId="924"/>
    <cellStyle name="Entrada 2 4 4 3" xfId="1275"/>
    <cellStyle name="Entrada 2 4 5" xfId="463"/>
    <cellStyle name="Entrada 2 4 5 2" xfId="978"/>
    <cellStyle name="Entrada 2 4 5 3" xfId="1329"/>
    <cellStyle name="Entrada 2 4 6" xfId="425"/>
    <cellStyle name="Entrada 2 4 6 2" xfId="940"/>
    <cellStyle name="Entrada 2 4 6 3" xfId="1291"/>
    <cellStyle name="Entrada 2 4 7" xfId="447"/>
    <cellStyle name="Entrada 2 4 7 2" xfId="962"/>
    <cellStyle name="Entrada 2 4 7 3" xfId="1313"/>
    <cellStyle name="Entrada 2 4 8" xfId="560"/>
    <cellStyle name="Entrada 2 4 8 2" xfId="1075"/>
    <cellStyle name="Entrada 2 4 8 3" xfId="1426"/>
    <cellStyle name="Entrada 2 4 9" xfId="523"/>
    <cellStyle name="Entrada 2 4 9 2" xfId="1038"/>
    <cellStyle name="Entrada 2 4 9 3" xfId="1389"/>
    <cellStyle name="Entrada 2 5" xfId="245"/>
    <cellStyle name="Entrada 2 5 2" xfId="768"/>
    <cellStyle name="Entrada 2 6" xfId="322"/>
    <cellStyle name="Entrada 2 6 2" xfId="837"/>
    <cellStyle name="Entrada 2 6 3" xfId="1175"/>
    <cellStyle name="Entrada 2 7" xfId="329"/>
    <cellStyle name="Entrada 2 7 2" xfId="844"/>
    <cellStyle name="Entrada 2 7 3" xfId="743"/>
    <cellStyle name="Entrada 2 8" xfId="287"/>
    <cellStyle name="Entrada 2 8 2" xfId="802"/>
    <cellStyle name="Entrada 2 8 3" xfId="758"/>
    <cellStyle name="Entrada 2 9" xfId="320"/>
    <cellStyle name="Entrada 2 9 2" xfId="835"/>
    <cellStyle name="Entrada 2 9 3" xfId="1177"/>
    <cellStyle name="Entrada 3" xfId="705"/>
    <cellStyle name="Entrada 3 2" xfId="1207"/>
    <cellStyle name="Entrada 3 3" xfId="1518"/>
    <cellStyle name="Excel Built-in Normal" xfId="730"/>
    <cellStyle name="Explanatory Text" xfId="706"/>
    <cellStyle name="Fixo" xfId="139"/>
    <cellStyle name="Good" xfId="707"/>
    <cellStyle name="Heading" xfId="140"/>
    <cellStyle name="Heading 1" xfId="708"/>
    <cellStyle name="Heading 2" xfId="709"/>
    <cellStyle name="Heading 3" xfId="710"/>
    <cellStyle name="Heading 4" xfId="711"/>
    <cellStyle name="Heading1" xfId="141"/>
    <cellStyle name="Hiperlink 2" xfId="92"/>
    <cellStyle name="Hyperlink 2" xfId="142"/>
    <cellStyle name="Incorreto 2" xfId="57"/>
    <cellStyle name="Incorreto 3" xfId="712"/>
    <cellStyle name="Input" xfId="713"/>
    <cellStyle name="Input 2" xfId="1208"/>
    <cellStyle name="Input 3" xfId="1519"/>
    <cellStyle name="Linked Cell" xfId="714"/>
    <cellStyle name="Moeda" xfId="2" builtinId="4"/>
    <cellStyle name="Moeda 2" xfId="14"/>
    <cellStyle name="Moeda 2 2" xfId="59"/>
    <cellStyle name="Moeda 2 3" xfId="58"/>
    <cellStyle name="Moeda 2 4" xfId="144"/>
    <cellStyle name="Moeda 3" xfId="60"/>
    <cellStyle name="Moeda 3 2" xfId="61"/>
    <cellStyle name="Moeda 3 2 2" xfId="146"/>
    <cellStyle name="Moeda 3 3" xfId="145"/>
    <cellStyle name="Moeda 4" xfId="62"/>
    <cellStyle name="Moeda 4 2" xfId="147"/>
    <cellStyle name="Moeda 5" xfId="87"/>
    <cellStyle name="Moeda 6" xfId="143"/>
    <cellStyle name="Moeda 7" xfId="284"/>
    <cellStyle name="Moeda 7 2" xfId="799"/>
    <cellStyle name="Moeda 8" xfId="731"/>
    <cellStyle name="Moeda 9" xfId="737"/>
    <cellStyle name="Neutra 2" xfId="63"/>
    <cellStyle name="Neutra 3" xfId="715"/>
    <cellStyle name="Neutral" xfId="716"/>
    <cellStyle name="Normal" xfId="0" builtinId="0"/>
    <cellStyle name="Normal 10" xfId="148"/>
    <cellStyle name="Normal 11" xfId="149"/>
    <cellStyle name="Normal 12" xfId="150"/>
    <cellStyle name="Normal 13" xfId="151"/>
    <cellStyle name="Normal 14" xfId="152"/>
    <cellStyle name="Normal 15" xfId="153"/>
    <cellStyle name="Normal 16" xfId="154"/>
    <cellStyle name="Normal 17" xfId="155"/>
    <cellStyle name="Normal 18" xfId="156"/>
    <cellStyle name="Normal 19" xfId="157"/>
    <cellStyle name="Normal 2" xfId="4"/>
    <cellStyle name="Normal 2 10" xfId="159"/>
    <cellStyle name="Normal 2 11" xfId="160"/>
    <cellStyle name="Normal 2 12" xfId="161"/>
    <cellStyle name="Normal 2 13" xfId="162"/>
    <cellStyle name="Normal 2 14" xfId="163"/>
    <cellStyle name="Normal 2 15" xfId="164"/>
    <cellStyle name="Normal 2 16" xfId="165"/>
    <cellStyle name="Normal 2 17" xfId="166"/>
    <cellStyle name="Normal 2 18" xfId="167"/>
    <cellStyle name="Normal 2 19" xfId="168"/>
    <cellStyle name="Normal 2 2" xfId="9"/>
    <cellStyle name="Normal 2 20" xfId="169"/>
    <cellStyle name="Normal 2 21" xfId="170"/>
    <cellStyle name="Normal 2 22" xfId="158"/>
    <cellStyle name="Normal 2 3" xfId="64"/>
    <cellStyle name="Normal 2 4" xfId="65"/>
    <cellStyle name="Normal 2 5" xfId="171"/>
    <cellStyle name="Normal 2 6" xfId="172"/>
    <cellStyle name="Normal 2 7" xfId="173"/>
    <cellStyle name="Normal 2 8" xfId="174"/>
    <cellStyle name="Normal 2 9" xfId="175"/>
    <cellStyle name="Normal 20" xfId="176"/>
    <cellStyle name="Normal 21" xfId="177"/>
    <cellStyle name="Normal 22" xfId="178"/>
    <cellStyle name="Normal 23" xfId="179"/>
    <cellStyle name="Normal 24" xfId="180"/>
    <cellStyle name="Normal 25" xfId="181"/>
    <cellStyle name="Normal 26" xfId="182"/>
    <cellStyle name="Normal 27" xfId="183"/>
    <cellStyle name="Normal 28" xfId="184"/>
    <cellStyle name="Normal 29" xfId="185"/>
    <cellStyle name="Normal 3" xfId="11"/>
    <cellStyle name="Normal 3 2" xfId="66"/>
    <cellStyle name="Normal 3 3" xfId="85"/>
    <cellStyle name="Normal 3 3 2" xfId="732"/>
    <cellStyle name="Normal 3 4" xfId="88"/>
    <cellStyle name="Normal 3 5" xfId="91"/>
    <cellStyle name="Normal 3 6" xfId="186"/>
    <cellStyle name="Normal 30" xfId="187"/>
    <cellStyle name="Normal 31" xfId="188"/>
    <cellStyle name="Normal 32" xfId="189"/>
    <cellStyle name="Normal 33" xfId="190"/>
    <cellStyle name="Normal 34" xfId="191"/>
    <cellStyle name="Normal 35" xfId="192"/>
    <cellStyle name="Normal 36" xfId="193"/>
    <cellStyle name="Normal 37" xfId="194"/>
    <cellStyle name="Normal 38" xfId="195"/>
    <cellStyle name="Normal 39" xfId="196"/>
    <cellStyle name="Normal 4" xfId="67"/>
    <cellStyle name="Normal 4 2" xfId="197"/>
    <cellStyle name="Normal 40" xfId="198"/>
    <cellStyle name="Normal 41" xfId="199"/>
    <cellStyle name="Normal 42" xfId="200"/>
    <cellStyle name="Normal 43" xfId="201"/>
    <cellStyle name="Normal 44" xfId="202"/>
    <cellStyle name="Normal 45" xfId="203"/>
    <cellStyle name="Normal 46" xfId="204"/>
    <cellStyle name="Normal 47" xfId="205"/>
    <cellStyle name="Normal 48" xfId="206"/>
    <cellStyle name="Normal 49" xfId="207"/>
    <cellStyle name="Normal 5" xfId="15"/>
    <cellStyle name="Normal 6" xfId="86"/>
    <cellStyle name="Normal 6 2" xfId="209"/>
    <cellStyle name="Normal 6 3" xfId="208"/>
    <cellStyle name="Normal 7" xfId="6"/>
    <cellStyle name="Normal 7 2" xfId="210"/>
    <cellStyle name="Normal 8" xfId="211"/>
    <cellStyle name="Normal 9" xfId="212"/>
    <cellStyle name="Nota 2" xfId="68"/>
    <cellStyle name="Nota 2 10" xfId="495"/>
    <cellStyle name="Nota 2 10 2" xfId="1010"/>
    <cellStyle name="Nota 2 10 3" xfId="1361"/>
    <cellStyle name="Nota 2 11" xfId="444"/>
    <cellStyle name="Nota 2 11 2" xfId="959"/>
    <cellStyle name="Nota 2 11 3" xfId="1310"/>
    <cellStyle name="Nota 2 12" xfId="488"/>
    <cellStyle name="Nota 2 12 2" xfId="1003"/>
    <cellStyle name="Nota 2 12 3" xfId="1354"/>
    <cellStyle name="Nota 2 13" xfId="592"/>
    <cellStyle name="Nota 2 13 2" xfId="1107"/>
    <cellStyle name="Nota 2 13 3" xfId="1458"/>
    <cellStyle name="Nota 2 14" xfId="610"/>
    <cellStyle name="Nota 2 14 2" xfId="1125"/>
    <cellStyle name="Nota 2 14 3" xfId="1476"/>
    <cellStyle name="Nota 2 15" xfId="589"/>
    <cellStyle name="Nota 2 15 2" xfId="1104"/>
    <cellStyle name="Nota 2 15 3" xfId="1455"/>
    <cellStyle name="Nota 2 16" xfId="603"/>
    <cellStyle name="Nota 2 16 2" xfId="1118"/>
    <cellStyle name="Nota 2 16 3" xfId="1469"/>
    <cellStyle name="Nota 2 2" xfId="115"/>
    <cellStyle name="Nota 2 2 10" xfId="517"/>
    <cellStyle name="Nota 2 2 10 2" xfId="1032"/>
    <cellStyle name="Nota 2 2 10 3" xfId="1383"/>
    <cellStyle name="Nota 2 2 11" xfId="620"/>
    <cellStyle name="Nota 2 2 11 2" xfId="1135"/>
    <cellStyle name="Nota 2 2 11 3" xfId="1486"/>
    <cellStyle name="Nota 2 2 12" xfId="638"/>
    <cellStyle name="Nota 2 2 12 2" xfId="1153"/>
    <cellStyle name="Nota 2 2 12 3" xfId="1504"/>
    <cellStyle name="Nota 2 2 2" xfId="272"/>
    <cellStyle name="Nota 2 2 3" xfId="383"/>
    <cellStyle name="Nota 2 2 3 2" xfId="898"/>
    <cellStyle name="Nota 2 2 3 3" xfId="1249"/>
    <cellStyle name="Nota 2 2 4" xfId="416"/>
    <cellStyle name="Nota 2 2 4 2" xfId="931"/>
    <cellStyle name="Nota 2 2 4 3" xfId="1282"/>
    <cellStyle name="Nota 2 2 5" xfId="470"/>
    <cellStyle name="Nota 2 2 5 2" xfId="985"/>
    <cellStyle name="Nota 2 2 5 3" xfId="1336"/>
    <cellStyle name="Nota 2 2 6" xfId="389"/>
    <cellStyle name="Nota 2 2 6 2" xfId="904"/>
    <cellStyle name="Nota 2 2 6 3" xfId="1255"/>
    <cellStyle name="Nota 2 2 7" xfId="504"/>
    <cellStyle name="Nota 2 2 7 2" xfId="1019"/>
    <cellStyle name="Nota 2 2 7 3" xfId="1370"/>
    <cellStyle name="Nota 2 2 8" xfId="567"/>
    <cellStyle name="Nota 2 2 8 2" xfId="1082"/>
    <cellStyle name="Nota 2 2 8 3" xfId="1433"/>
    <cellStyle name="Nota 2 2 9" xfId="476"/>
    <cellStyle name="Nota 2 2 9 2" xfId="991"/>
    <cellStyle name="Nota 2 2 9 3" xfId="1342"/>
    <cellStyle name="Nota 2 3" xfId="101"/>
    <cellStyle name="Nota 2 3 10" xfId="580"/>
    <cellStyle name="Nota 2 3 10 2" xfId="1095"/>
    <cellStyle name="Nota 2 3 10 3" xfId="1446"/>
    <cellStyle name="Nota 2 3 11" xfId="611"/>
    <cellStyle name="Nota 2 3 11 2" xfId="1126"/>
    <cellStyle name="Nota 2 3 11 3" xfId="1477"/>
    <cellStyle name="Nota 2 3 12" xfId="522"/>
    <cellStyle name="Nota 2 3 12 2" xfId="1037"/>
    <cellStyle name="Nota 2 3 12 3" xfId="1388"/>
    <cellStyle name="Nota 2 3 2" xfId="258"/>
    <cellStyle name="Nota 2 3 3" xfId="294"/>
    <cellStyle name="Nota 2 3 3 2" xfId="809"/>
    <cellStyle name="Nota 2 3 3 3" xfId="1186"/>
    <cellStyle name="Nota 2 3 4" xfId="402"/>
    <cellStyle name="Nota 2 3 4 2" xfId="917"/>
    <cellStyle name="Nota 2 3 4 3" xfId="1268"/>
    <cellStyle name="Nota 2 3 5" xfId="456"/>
    <cellStyle name="Nota 2 3 5 2" xfId="971"/>
    <cellStyle name="Nota 2 3 5 3" xfId="1322"/>
    <cellStyle name="Nota 2 3 6" xfId="306"/>
    <cellStyle name="Nota 2 3 6 2" xfId="821"/>
    <cellStyle name="Nota 2 3 6 3" xfId="750"/>
    <cellStyle name="Nota 2 3 7" xfId="354"/>
    <cellStyle name="Nota 2 3 7 2" xfId="869"/>
    <cellStyle name="Nota 2 3 7 3" xfId="1220"/>
    <cellStyle name="Nota 2 3 8" xfId="553"/>
    <cellStyle name="Nota 2 3 8 2" xfId="1068"/>
    <cellStyle name="Nota 2 3 8 3" xfId="1419"/>
    <cellStyle name="Nota 2 3 9" xfId="518"/>
    <cellStyle name="Nota 2 3 9 2" xfId="1033"/>
    <cellStyle name="Nota 2 3 9 3" xfId="1384"/>
    <cellStyle name="Nota 2 4" xfId="94"/>
    <cellStyle name="Nota 2 4 10" xfId="288"/>
    <cellStyle name="Nota 2 4 10 2" xfId="803"/>
    <cellStyle name="Nota 2 4 10 3" xfId="1191"/>
    <cellStyle name="Nota 2 4 11" xfId="621"/>
    <cellStyle name="Nota 2 4 11 2" xfId="1136"/>
    <cellStyle name="Nota 2 4 11 3" xfId="1487"/>
    <cellStyle name="Nota 2 4 12" xfId="350"/>
    <cellStyle name="Nota 2 4 12 2" xfId="865"/>
    <cellStyle name="Nota 2 4 12 3" xfId="1217"/>
    <cellStyle name="Nota 2 4 2" xfId="251"/>
    <cellStyle name="Nota 2 4 3" xfId="302"/>
    <cellStyle name="Nota 2 4 3 2" xfId="817"/>
    <cellStyle name="Nota 2 4 3 3" xfId="1184"/>
    <cellStyle name="Nota 2 4 4" xfId="395"/>
    <cellStyle name="Nota 2 4 4 2" xfId="910"/>
    <cellStyle name="Nota 2 4 4 3" xfId="1261"/>
    <cellStyle name="Nota 2 4 5" xfId="449"/>
    <cellStyle name="Nota 2 4 5 2" xfId="964"/>
    <cellStyle name="Nota 2 4 5 3" xfId="1315"/>
    <cellStyle name="Nota 2 4 6" xfId="368"/>
    <cellStyle name="Nota 2 4 6 2" xfId="883"/>
    <cellStyle name="Nota 2 4 6 3" xfId="1234"/>
    <cellStyle name="Nota 2 4 7" xfId="358"/>
    <cellStyle name="Nota 2 4 7 2" xfId="873"/>
    <cellStyle name="Nota 2 4 7 3" xfId="1224"/>
    <cellStyle name="Nota 2 4 8" xfId="546"/>
    <cellStyle name="Nota 2 4 8 2" xfId="1061"/>
    <cellStyle name="Nota 2 4 8 3" xfId="1412"/>
    <cellStyle name="Nota 2 4 9" xfId="509"/>
    <cellStyle name="Nota 2 4 9 2" xfId="1024"/>
    <cellStyle name="Nota 2 4 9 3" xfId="1375"/>
    <cellStyle name="Nota 2 5" xfId="213"/>
    <cellStyle name="Nota 2 5 2" xfId="279"/>
    <cellStyle name="Nota 2 6" xfId="246"/>
    <cellStyle name="Nota 2 7" xfId="362"/>
    <cellStyle name="Nota 2 7 2" xfId="877"/>
    <cellStyle name="Nota 2 7 3" xfId="1228"/>
    <cellStyle name="Nota 2 8" xfId="334"/>
    <cellStyle name="Nota 2 8 2" xfId="849"/>
    <cellStyle name="Nota 2 8 3" xfId="775"/>
    <cellStyle name="Nota 2 9" xfId="427"/>
    <cellStyle name="Nota 2 9 2" xfId="942"/>
    <cellStyle name="Nota 2 9 3" xfId="1293"/>
    <cellStyle name="Nota 3" xfId="717"/>
    <cellStyle name="Note" xfId="718"/>
    <cellStyle name="Output" xfId="719"/>
    <cellStyle name="Output 2" xfId="727"/>
    <cellStyle name="Output 2 2" xfId="1211"/>
    <cellStyle name="Output 2 3" xfId="1522"/>
    <cellStyle name="Output 3" xfId="1209"/>
    <cellStyle name="Output 4" xfId="1520"/>
    <cellStyle name="Percentual" xfId="214"/>
    <cellStyle name="Ponto" xfId="215"/>
    <cellStyle name="Porcentagem" xfId="3" builtinId="5"/>
    <cellStyle name="Porcentagem 2" xfId="10"/>
    <cellStyle name="Porcentagem 2 2" xfId="5"/>
    <cellStyle name="Porcentagem 3" xfId="69"/>
    <cellStyle name="Porcentagem 3 2" xfId="216"/>
    <cellStyle name="Porcentagem 3 2 2" xfId="217"/>
    <cellStyle name="Porcentagem 3 3" xfId="218"/>
    <cellStyle name="Porcentagem 4" xfId="70"/>
    <cellStyle name="Porcentagem 5" xfId="89"/>
    <cellStyle name="Porcentagem 6" xfId="7"/>
    <cellStyle name="Porcentagem 7" xfId="733"/>
    <cellStyle name="Result" xfId="219"/>
    <cellStyle name="Result2" xfId="220"/>
    <cellStyle name="Saída 2" xfId="72"/>
    <cellStyle name="Saída 2 10" xfId="307"/>
    <cellStyle name="Saída 2 10 2" xfId="822"/>
    <cellStyle name="Saída 2 10 3" xfId="752"/>
    <cellStyle name="Saída 2 11" xfId="286"/>
    <cellStyle name="Saída 2 11 2" xfId="801"/>
    <cellStyle name="Saída 2 11 3" xfId="783"/>
    <cellStyle name="Saída 2 12" xfId="525"/>
    <cellStyle name="Saída 2 12 2" xfId="1040"/>
    <cellStyle name="Saída 2 12 3" xfId="1391"/>
    <cellStyle name="Saída 2 13" xfId="497"/>
    <cellStyle name="Saída 2 13 2" xfId="1012"/>
    <cellStyle name="Saída 2 13 3" xfId="1363"/>
    <cellStyle name="Saída 2 14" xfId="573"/>
    <cellStyle name="Saída 2 14 2" xfId="1088"/>
    <cellStyle name="Saída 2 14 3" xfId="1439"/>
    <cellStyle name="Saída 2 15" xfId="534"/>
    <cellStyle name="Saída 2 15 2" xfId="1049"/>
    <cellStyle name="Saída 2 15 3" xfId="1400"/>
    <cellStyle name="Saída 2 16" xfId="532"/>
    <cellStyle name="Saída 2 16 2" xfId="1047"/>
    <cellStyle name="Saída 2 16 3" xfId="1398"/>
    <cellStyle name="Saída 2 2" xfId="117"/>
    <cellStyle name="Saída 2 2 10" xfId="502"/>
    <cellStyle name="Saída 2 2 10 2" xfId="1017"/>
    <cellStyle name="Saída 2 2 10 3" xfId="1368"/>
    <cellStyle name="Saída 2 2 11" xfId="584"/>
    <cellStyle name="Saída 2 2 11 2" xfId="1099"/>
    <cellStyle name="Saída 2 2 11 3" xfId="1450"/>
    <cellStyle name="Saída 2 2 12" xfId="641"/>
    <cellStyle name="Saída 2 2 12 2" xfId="1156"/>
    <cellStyle name="Saída 2 2 12 3" xfId="1507"/>
    <cellStyle name="Saída 2 2 2" xfId="274"/>
    <cellStyle name="Saída 2 2 2 2" xfId="762"/>
    <cellStyle name="Saída 2 2 3" xfId="385"/>
    <cellStyle name="Saída 2 2 3 2" xfId="900"/>
    <cellStyle name="Saída 2 2 3 3" xfId="1251"/>
    <cellStyle name="Saída 2 2 4" xfId="418"/>
    <cellStyle name="Saída 2 2 4 2" xfId="933"/>
    <cellStyle name="Saída 2 2 4 3" xfId="1284"/>
    <cellStyle name="Saída 2 2 5" xfId="472"/>
    <cellStyle name="Saída 2 2 5 2" xfId="987"/>
    <cellStyle name="Saída 2 2 5 3" xfId="1338"/>
    <cellStyle name="Saída 2 2 6" xfId="332"/>
    <cellStyle name="Saída 2 2 6 2" xfId="847"/>
    <cellStyle name="Saída 2 2 6 3" xfId="741"/>
    <cellStyle name="Saída 2 2 7" xfId="499"/>
    <cellStyle name="Saída 2 2 7 2" xfId="1014"/>
    <cellStyle name="Saída 2 2 7 3" xfId="1365"/>
    <cellStyle name="Saída 2 2 8" xfId="569"/>
    <cellStyle name="Saída 2 2 8 2" xfId="1084"/>
    <cellStyle name="Saída 2 2 8 3" xfId="1435"/>
    <cellStyle name="Saída 2 2 9" xfId="512"/>
    <cellStyle name="Saída 2 2 9 2" xfId="1027"/>
    <cellStyle name="Saída 2 2 9 3" xfId="1378"/>
    <cellStyle name="Saída 2 3" xfId="99"/>
    <cellStyle name="Saída 2 3 10" xfId="324"/>
    <cellStyle name="Saída 2 3 10 2" xfId="839"/>
    <cellStyle name="Saída 2 3 10 3" xfId="745"/>
    <cellStyle name="Saída 2 3 11" xfId="586"/>
    <cellStyle name="Saída 2 3 11 2" xfId="1101"/>
    <cellStyle name="Saída 2 3 11 3" xfId="1452"/>
    <cellStyle name="Saída 2 3 12" xfId="637"/>
    <cellStyle name="Saída 2 3 12 2" xfId="1152"/>
    <cellStyle name="Saída 2 3 12 3" xfId="1503"/>
    <cellStyle name="Saída 2 3 2" xfId="256"/>
    <cellStyle name="Saída 2 3 2 2" xfId="795"/>
    <cellStyle name="Saída 2 3 3" xfId="296"/>
    <cellStyle name="Saída 2 3 3 2" xfId="811"/>
    <cellStyle name="Saída 2 3 3 3" xfId="757"/>
    <cellStyle name="Saída 2 3 4" xfId="400"/>
    <cellStyle name="Saída 2 3 4 2" xfId="915"/>
    <cellStyle name="Saída 2 3 4 3" xfId="1266"/>
    <cellStyle name="Saída 2 3 5" xfId="454"/>
    <cellStyle name="Saída 2 3 5 2" xfId="969"/>
    <cellStyle name="Saída 2 3 5 3" xfId="1320"/>
    <cellStyle name="Saída 2 3 6" xfId="442"/>
    <cellStyle name="Saída 2 3 6 2" xfId="957"/>
    <cellStyle name="Saída 2 3 6 3" xfId="1308"/>
    <cellStyle name="Saída 2 3 7" xfId="314"/>
    <cellStyle name="Saída 2 3 7 2" xfId="829"/>
    <cellStyle name="Saída 2 3 7 3" xfId="748"/>
    <cellStyle name="Saída 2 3 8" xfId="551"/>
    <cellStyle name="Saída 2 3 8 2" xfId="1066"/>
    <cellStyle name="Saída 2 3 8 3" xfId="1417"/>
    <cellStyle name="Saída 2 3 9" xfId="540"/>
    <cellStyle name="Saída 2 3 9 2" xfId="1055"/>
    <cellStyle name="Saída 2 3 9 3" xfId="1406"/>
    <cellStyle name="Saída 2 4" xfId="113"/>
    <cellStyle name="Saída 2 4 10" xfId="591"/>
    <cellStyle name="Saída 2 4 10 2" xfId="1106"/>
    <cellStyle name="Saída 2 4 10 3" xfId="1457"/>
    <cellStyle name="Saída 2 4 11" xfId="617"/>
    <cellStyle name="Saída 2 4 11 2" xfId="1132"/>
    <cellStyle name="Saída 2 4 11 3" xfId="1483"/>
    <cellStyle name="Saída 2 4 12" xfId="639"/>
    <cellStyle name="Saída 2 4 12 2" xfId="1154"/>
    <cellStyle name="Saída 2 4 12 3" xfId="1505"/>
    <cellStyle name="Saída 2 4 2" xfId="270"/>
    <cellStyle name="Saída 2 4 2 2" xfId="1196"/>
    <cellStyle name="Saída 2 4 3" xfId="381"/>
    <cellStyle name="Saída 2 4 3 2" xfId="896"/>
    <cellStyle name="Saída 2 4 3 3" xfId="1247"/>
    <cellStyle name="Saída 2 4 4" xfId="414"/>
    <cellStyle name="Saída 2 4 4 2" xfId="929"/>
    <cellStyle name="Saída 2 4 4 3" xfId="1280"/>
    <cellStyle name="Saída 2 4 5" xfId="468"/>
    <cellStyle name="Saída 2 4 5 2" xfId="983"/>
    <cellStyle name="Saída 2 4 5 3" xfId="1334"/>
    <cellStyle name="Saída 2 4 6" xfId="441"/>
    <cellStyle name="Saída 2 4 6 2" xfId="956"/>
    <cellStyle name="Saída 2 4 6 3" xfId="1307"/>
    <cellStyle name="Saída 2 4 7" xfId="394"/>
    <cellStyle name="Saída 2 4 7 2" xfId="909"/>
    <cellStyle name="Saída 2 4 7 3" xfId="1260"/>
    <cellStyle name="Saída 2 4 8" xfId="565"/>
    <cellStyle name="Saída 2 4 8 2" xfId="1080"/>
    <cellStyle name="Saída 2 4 8 3" xfId="1431"/>
    <cellStyle name="Saída 2 4 9" xfId="539"/>
    <cellStyle name="Saída 2 4 9 2" xfId="1054"/>
    <cellStyle name="Saída 2 4 9 3" xfId="1405"/>
    <cellStyle name="Saída 2 5" xfId="221"/>
    <cellStyle name="Saída 2 5 2" xfId="280"/>
    <cellStyle name="Saída 2 5 2 2" xfId="760"/>
    <cellStyle name="Saída 2 5 3" xfId="788"/>
    <cellStyle name="Saída 2 6" xfId="248"/>
    <cellStyle name="Saída 2 6 2" xfId="794"/>
    <cellStyle name="Saída 2 7" xfId="361"/>
    <cellStyle name="Saída 2 7 2" xfId="876"/>
    <cellStyle name="Saída 2 7 3" xfId="1227"/>
    <cellStyle name="Saída 2 8" xfId="335"/>
    <cellStyle name="Saída 2 8 2" xfId="850"/>
    <cellStyle name="Saída 2 8 3" xfId="740"/>
    <cellStyle name="Saída 2 9" xfId="431"/>
    <cellStyle name="Saída 2 9 2" xfId="946"/>
    <cellStyle name="Saída 2 9 3" xfId="1297"/>
    <cellStyle name="Saída 3" xfId="73"/>
    <cellStyle name="Saída 3 10" xfId="319"/>
    <cellStyle name="Saída 3 10 2" xfId="834"/>
    <cellStyle name="Saída 3 10 3" xfId="1178"/>
    <cellStyle name="Saída 3 11" xfId="516"/>
    <cellStyle name="Saída 3 11 2" xfId="1031"/>
    <cellStyle name="Saída 3 11 3" xfId="1382"/>
    <cellStyle name="Saída 3 12" xfId="353"/>
    <cellStyle name="Saída 3 12 2" xfId="868"/>
    <cellStyle name="Saída 3 12 3" xfId="1219"/>
    <cellStyle name="Saída 3 13" xfId="330"/>
    <cellStyle name="Saída 3 13 2" xfId="845"/>
    <cellStyle name="Saída 3 13 3" xfId="1172"/>
    <cellStyle name="Saída 3 14" xfId="583"/>
    <cellStyle name="Saída 3 14 2" xfId="1098"/>
    <cellStyle name="Saída 3 14 3" xfId="1449"/>
    <cellStyle name="Saída 3 15" xfId="587"/>
    <cellStyle name="Saída 3 15 2" xfId="1102"/>
    <cellStyle name="Saída 3 15 3" xfId="1453"/>
    <cellStyle name="Saída 3 2" xfId="118"/>
    <cellStyle name="Saída 3 2 10" xfId="598"/>
    <cellStyle name="Saída 3 2 10 2" xfId="1113"/>
    <cellStyle name="Saída 3 2 10 3" xfId="1464"/>
    <cellStyle name="Saída 3 2 11" xfId="585"/>
    <cellStyle name="Saída 3 2 11 2" xfId="1100"/>
    <cellStyle name="Saída 3 2 11 3" xfId="1451"/>
    <cellStyle name="Saída 3 2 12" xfId="645"/>
    <cellStyle name="Saída 3 2 12 2" xfId="1160"/>
    <cellStyle name="Saída 3 2 12 3" xfId="1511"/>
    <cellStyle name="Saída 3 2 2" xfId="275"/>
    <cellStyle name="Saída 3 2 2 2" xfId="1194"/>
    <cellStyle name="Saída 3 2 3" xfId="386"/>
    <cellStyle name="Saída 3 2 3 2" xfId="901"/>
    <cellStyle name="Saída 3 2 3 3" xfId="1252"/>
    <cellStyle name="Saída 3 2 4" xfId="419"/>
    <cellStyle name="Saída 3 2 4 2" xfId="934"/>
    <cellStyle name="Saída 3 2 4 3" xfId="1285"/>
    <cellStyle name="Saída 3 2 5" xfId="473"/>
    <cellStyle name="Saída 3 2 5 2" xfId="988"/>
    <cellStyle name="Saída 3 2 5 3" xfId="1339"/>
    <cellStyle name="Saída 3 2 6" xfId="393"/>
    <cellStyle name="Saída 3 2 6 2" xfId="908"/>
    <cellStyle name="Saída 3 2 6 3" xfId="1259"/>
    <cellStyle name="Saída 3 2 7" xfId="529"/>
    <cellStyle name="Saída 3 2 7 2" xfId="1044"/>
    <cellStyle name="Saída 3 2 7 3" xfId="1395"/>
    <cellStyle name="Saída 3 2 8" xfId="570"/>
    <cellStyle name="Saída 3 2 8 2" xfId="1085"/>
    <cellStyle name="Saída 3 2 8 3" xfId="1436"/>
    <cellStyle name="Saída 3 2 9" xfId="445"/>
    <cellStyle name="Saída 3 2 9 2" xfId="960"/>
    <cellStyle name="Saída 3 2 9 3" xfId="1311"/>
    <cellStyle name="Saída 3 3" xfId="98"/>
    <cellStyle name="Saída 3 3 10" xfId="303"/>
    <cellStyle name="Saída 3 3 10 2" xfId="818"/>
    <cellStyle name="Saída 3 3 10 3" xfId="780"/>
    <cellStyle name="Saída 3 3 11" xfId="605"/>
    <cellStyle name="Saída 3 3 11 2" xfId="1120"/>
    <cellStyle name="Saída 3 3 11 3" xfId="1471"/>
    <cellStyle name="Saída 3 3 12" xfId="646"/>
    <cellStyle name="Saída 3 3 12 2" xfId="1161"/>
    <cellStyle name="Saída 3 3 12 3" xfId="1512"/>
    <cellStyle name="Saída 3 3 2" xfId="255"/>
    <cellStyle name="Saída 3 3 2 2" xfId="769"/>
    <cellStyle name="Saída 3 3 3" xfId="298"/>
    <cellStyle name="Saída 3 3 3 2" xfId="813"/>
    <cellStyle name="Saída 3 3 3 3" xfId="754"/>
    <cellStyle name="Saída 3 3 4" xfId="399"/>
    <cellStyle name="Saída 3 3 4 2" xfId="914"/>
    <cellStyle name="Saída 3 3 4 3" xfId="1265"/>
    <cellStyle name="Saída 3 3 5" xfId="453"/>
    <cellStyle name="Saída 3 3 5 2" xfId="968"/>
    <cellStyle name="Saída 3 3 5 3" xfId="1319"/>
    <cellStyle name="Saída 3 3 6" xfId="317"/>
    <cellStyle name="Saída 3 3 6 2" xfId="832"/>
    <cellStyle name="Saída 3 3 6 3" xfId="1180"/>
    <cellStyle name="Saída 3 3 7" xfId="482"/>
    <cellStyle name="Saída 3 3 7 2" xfId="997"/>
    <cellStyle name="Saída 3 3 7 3" xfId="1348"/>
    <cellStyle name="Saída 3 3 8" xfId="550"/>
    <cellStyle name="Saída 3 3 8 2" xfId="1065"/>
    <cellStyle name="Saída 3 3 8 3" xfId="1416"/>
    <cellStyle name="Saída 3 3 9" xfId="503"/>
    <cellStyle name="Saída 3 3 9 2" xfId="1018"/>
    <cellStyle name="Saída 3 3 9 3" xfId="1369"/>
    <cellStyle name="Saída 3 4" xfId="96"/>
    <cellStyle name="Saída 3 4 10" xfId="493"/>
    <cellStyle name="Saída 3 4 10 2" xfId="1008"/>
    <cellStyle name="Saída 3 4 10 3" xfId="1359"/>
    <cellStyle name="Saída 3 4 11" xfId="630"/>
    <cellStyle name="Saída 3 4 11 2" xfId="1145"/>
    <cellStyle name="Saída 3 4 11 3" xfId="1496"/>
    <cellStyle name="Saída 3 4 12" xfId="642"/>
    <cellStyle name="Saída 3 4 12 2" xfId="1157"/>
    <cellStyle name="Saída 3 4 12 3" xfId="1508"/>
    <cellStyle name="Saída 3 4 2" xfId="253"/>
    <cellStyle name="Saída 3 4 2 2" xfId="787"/>
    <cellStyle name="Saída 3 4 3" xfId="297"/>
    <cellStyle name="Saída 3 4 3 2" xfId="812"/>
    <cellStyle name="Saída 3 4 3 3" xfId="1185"/>
    <cellStyle name="Saída 3 4 4" xfId="397"/>
    <cellStyle name="Saída 3 4 4 2" xfId="912"/>
    <cellStyle name="Saída 3 4 4 3" xfId="1263"/>
    <cellStyle name="Saída 3 4 5" xfId="451"/>
    <cellStyle name="Saída 3 4 5 2" xfId="966"/>
    <cellStyle name="Saída 3 4 5 3" xfId="1317"/>
    <cellStyle name="Saída 3 4 6" xfId="357"/>
    <cellStyle name="Saída 3 4 6 2" xfId="872"/>
    <cellStyle name="Saída 3 4 6 3" xfId="1223"/>
    <cellStyle name="Saída 3 4 7" xfId="392"/>
    <cellStyle name="Saída 3 4 7 2" xfId="907"/>
    <cellStyle name="Saída 3 4 7 3" xfId="1258"/>
    <cellStyle name="Saída 3 4 8" xfId="548"/>
    <cellStyle name="Saída 3 4 8 2" xfId="1063"/>
    <cellStyle name="Saída 3 4 8 3" xfId="1414"/>
    <cellStyle name="Saída 3 4 9" xfId="346"/>
    <cellStyle name="Saída 3 4 9 2" xfId="861"/>
    <cellStyle name="Saída 3 4 9 3" xfId="1166"/>
    <cellStyle name="Saída 3 5" xfId="249"/>
    <cellStyle name="Saída 3 5 2" xfId="771"/>
    <cellStyle name="Saída 3 6" xfId="316"/>
    <cellStyle name="Saída 3 6 2" xfId="831"/>
    <cellStyle name="Saída 3 6 3" xfId="747"/>
    <cellStyle name="Saída 3 7" xfId="345"/>
    <cellStyle name="Saída 3 7 2" xfId="860"/>
    <cellStyle name="Saída 3 7 3" xfId="1167"/>
    <cellStyle name="Saída 3 8" xfId="432"/>
    <cellStyle name="Saída 3 8 2" xfId="947"/>
    <cellStyle name="Saída 3 8 3" xfId="1298"/>
    <cellStyle name="Saída 3 9" xfId="355"/>
    <cellStyle name="Saída 3 9 2" xfId="870"/>
    <cellStyle name="Saída 3 9 3" xfId="1221"/>
    <cellStyle name="Saída 4" xfId="71"/>
    <cellStyle name="Saída 4 10" xfId="433"/>
    <cellStyle name="Saída 4 10 2" xfId="948"/>
    <cellStyle name="Saída 4 10 3" xfId="1299"/>
    <cellStyle name="Saída 4 11" xfId="309"/>
    <cellStyle name="Saída 4 11 2" xfId="824"/>
    <cellStyle name="Saída 4 11 3" xfId="751"/>
    <cellStyle name="Saída 4 12" xfId="313"/>
    <cellStyle name="Saída 4 12 2" xfId="828"/>
    <cellStyle name="Saída 4 12 3" xfId="746"/>
    <cellStyle name="Saída 4 13" xfId="542"/>
    <cellStyle name="Saída 4 13 2" xfId="1057"/>
    <cellStyle name="Saída 4 13 3" xfId="1408"/>
    <cellStyle name="Saída 4 14" xfId="609"/>
    <cellStyle name="Saída 4 14 2" xfId="1124"/>
    <cellStyle name="Saída 4 14 3" xfId="1475"/>
    <cellStyle name="Saída 4 15" xfId="524"/>
    <cellStyle name="Saída 4 15 2" xfId="1039"/>
    <cellStyle name="Saída 4 15 3" xfId="1390"/>
    <cellStyle name="Saída 4 2" xfId="116"/>
    <cellStyle name="Saída 4 2 10" xfId="310"/>
    <cellStyle name="Saída 4 2 10 2" xfId="825"/>
    <cellStyle name="Saída 4 2 10 3" xfId="1182"/>
    <cellStyle name="Saída 4 2 11" xfId="629"/>
    <cellStyle name="Saída 4 2 11 2" xfId="1144"/>
    <cellStyle name="Saída 4 2 11 3" xfId="1495"/>
    <cellStyle name="Saída 4 2 12" xfId="627"/>
    <cellStyle name="Saída 4 2 12 2" xfId="1142"/>
    <cellStyle name="Saída 4 2 12 3" xfId="1493"/>
    <cellStyle name="Saída 4 2 2" xfId="273"/>
    <cellStyle name="Saída 4 2 2 2" xfId="1195"/>
    <cellStyle name="Saída 4 2 3" xfId="384"/>
    <cellStyle name="Saída 4 2 3 2" xfId="899"/>
    <cellStyle name="Saída 4 2 3 3" xfId="1250"/>
    <cellStyle name="Saída 4 2 4" xfId="417"/>
    <cellStyle name="Saída 4 2 4 2" xfId="932"/>
    <cellStyle name="Saída 4 2 4 3" xfId="1283"/>
    <cellStyle name="Saída 4 2 5" xfId="471"/>
    <cellStyle name="Saída 4 2 5 2" xfId="986"/>
    <cellStyle name="Saída 4 2 5 3" xfId="1337"/>
    <cellStyle name="Saída 4 2 6" xfId="311"/>
    <cellStyle name="Saída 4 2 6 2" xfId="826"/>
    <cellStyle name="Saída 4 2 6 3" xfId="749"/>
    <cellStyle name="Saída 4 2 7" xfId="492"/>
    <cellStyle name="Saída 4 2 7 2" xfId="1007"/>
    <cellStyle name="Saída 4 2 7 3" xfId="1358"/>
    <cellStyle name="Saída 4 2 8" xfId="568"/>
    <cellStyle name="Saída 4 2 8 2" xfId="1083"/>
    <cellStyle name="Saída 4 2 8 3" xfId="1434"/>
    <cellStyle name="Saída 4 2 9" xfId="437"/>
    <cellStyle name="Saída 4 2 9 2" xfId="952"/>
    <cellStyle name="Saída 4 2 9 3" xfId="1303"/>
    <cellStyle name="Saída 4 3" xfId="100"/>
    <cellStyle name="Saída 4 3 10" xfId="500"/>
    <cellStyle name="Saída 4 3 10 2" xfId="1015"/>
    <cellStyle name="Saída 4 3 10 3" xfId="1366"/>
    <cellStyle name="Saída 4 3 11" xfId="613"/>
    <cellStyle name="Saída 4 3 11 2" xfId="1128"/>
    <cellStyle name="Saída 4 3 11 3" xfId="1479"/>
    <cellStyle name="Saída 4 3 12" xfId="325"/>
    <cellStyle name="Saída 4 3 12 2" xfId="840"/>
    <cellStyle name="Saída 4 3 12 3" xfId="1173"/>
    <cellStyle name="Saída 4 3 2" xfId="257"/>
    <cellStyle name="Saída 4 3 2 2" xfId="773"/>
    <cellStyle name="Saída 4 3 3" xfId="295"/>
    <cellStyle name="Saída 4 3 3 2" xfId="810"/>
    <cellStyle name="Saída 4 3 3 3" xfId="782"/>
    <cellStyle name="Saída 4 3 4" xfId="401"/>
    <cellStyle name="Saída 4 3 4 2" xfId="916"/>
    <cellStyle name="Saída 4 3 4 3" xfId="1267"/>
    <cellStyle name="Saída 4 3 5" xfId="455"/>
    <cellStyle name="Saída 4 3 5 2" xfId="970"/>
    <cellStyle name="Saída 4 3 5 3" xfId="1321"/>
    <cellStyle name="Saída 4 3 6" xfId="422"/>
    <cellStyle name="Saída 4 3 6 2" xfId="937"/>
    <cellStyle name="Saída 4 3 6 3" xfId="1288"/>
    <cellStyle name="Saída 4 3 7" xfId="484"/>
    <cellStyle name="Saída 4 3 7 2" xfId="999"/>
    <cellStyle name="Saída 4 3 7 3" xfId="1350"/>
    <cellStyle name="Saída 4 3 8" xfId="552"/>
    <cellStyle name="Saída 4 3 8 2" xfId="1067"/>
    <cellStyle name="Saída 4 3 8 3" xfId="1418"/>
    <cellStyle name="Saída 4 3 9" xfId="515"/>
    <cellStyle name="Saída 4 3 9 2" xfId="1030"/>
    <cellStyle name="Saída 4 3 9 3" xfId="1381"/>
    <cellStyle name="Saída 4 4" xfId="114"/>
    <cellStyle name="Saída 4 4 10" xfId="305"/>
    <cellStyle name="Saída 4 4 10 2" xfId="820"/>
    <cellStyle name="Saída 4 4 10 3" xfId="1183"/>
    <cellStyle name="Saída 4 4 11" xfId="521"/>
    <cellStyle name="Saída 4 4 11 2" xfId="1036"/>
    <cellStyle name="Saída 4 4 11 3" xfId="1387"/>
    <cellStyle name="Saída 4 4 12" xfId="647"/>
    <cellStyle name="Saída 4 4 12 2" xfId="1162"/>
    <cellStyle name="Saída 4 4 12 3" xfId="1513"/>
    <cellStyle name="Saída 4 4 2" xfId="271"/>
    <cellStyle name="Saída 4 4 2 2" xfId="786"/>
    <cellStyle name="Saída 4 4 3" xfId="382"/>
    <cellStyle name="Saída 4 4 3 2" xfId="897"/>
    <cellStyle name="Saída 4 4 3 3" xfId="1248"/>
    <cellStyle name="Saída 4 4 4" xfId="415"/>
    <cellStyle name="Saída 4 4 4 2" xfId="930"/>
    <cellStyle name="Saída 4 4 4 3" xfId="1281"/>
    <cellStyle name="Saída 4 4 5" xfId="469"/>
    <cellStyle name="Saída 4 4 5 2" xfId="984"/>
    <cellStyle name="Saída 4 4 5 3" xfId="1335"/>
    <cellStyle name="Saída 4 4 6" xfId="390"/>
    <cellStyle name="Saída 4 4 6 2" xfId="905"/>
    <cellStyle name="Saída 4 4 6 3" xfId="1256"/>
    <cellStyle name="Saída 4 4 7" xfId="342"/>
    <cellStyle name="Saída 4 4 7 2" xfId="857"/>
    <cellStyle name="Saída 4 4 7 3" xfId="1169"/>
    <cellStyle name="Saída 4 4 8" xfId="566"/>
    <cellStyle name="Saída 4 4 8 2" xfId="1081"/>
    <cellStyle name="Saída 4 4 8 3" xfId="1432"/>
    <cellStyle name="Saída 4 4 9" xfId="448"/>
    <cellStyle name="Saída 4 4 9 2" xfId="963"/>
    <cellStyle name="Saída 4 4 9 3" xfId="1314"/>
    <cellStyle name="Saída 4 5" xfId="247"/>
    <cellStyle name="Saída 4 5 2" xfId="772"/>
    <cellStyle name="Saída 4 6" xfId="365"/>
    <cellStyle name="Saída 4 6 2" xfId="880"/>
    <cellStyle name="Saída 4 6 3" xfId="1231"/>
    <cellStyle name="Saída 4 7" xfId="349"/>
    <cellStyle name="Saída 4 7 2" xfId="864"/>
    <cellStyle name="Saída 4 7 3" xfId="1216"/>
    <cellStyle name="Saída 4 8" xfId="430"/>
    <cellStyle name="Saída 4 8 2" xfId="945"/>
    <cellStyle name="Saída 4 8 3" xfId="1296"/>
    <cellStyle name="Saída 4 9" xfId="360"/>
    <cellStyle name="Saída 4 9 2" xfId="875"/>
    <cellStyle name="Saída 4 9 3" xfId="1226"/>
    <cellStyle name="Saída 5" xfId="720"/>
    <cellStyle name="Saída 5 2" xfId="1210"/>
    <cellStyle name="Saída 5 3" xfId="1521"/>
    <cellStyle name="Saída 6" xfId="728"/>
    <cellStyle name="Saída 6 2" xfId="1212"/>
    <cellStyle name="Saída 6 3" xfId="1523"/>
    <cellStyle name="Separador de milhares 2" xfId="13"/>
    <cellStyle name="Separador de milhares 2 2" xfId="76"/>
    <cellStyle name="Separador de milhares 2 2 2" xfId="223"/>
    <cellStyle name="Separador de milhares 2 2 3" xfId="340"/>
    <cellStyle name="Separador de milhares 2 2 3 2" xfId="855"/>
    <cellStyle name="Separador de milhares 2 3" xfId="75"/>
    <cellStyle name="Separador de milhares 2 3 2" xfId="339"/>
    <cellStyle name="Separador de milhares 2 3 2 2" xfId="854"/>
    <cellStyle name="Separador de milhares 2 4" xfId="222"/>
    <cellStyle name="Separador de milhares 2 5" xfId="291"/>
    <cellStyle name="Separador de milhares 2 5 2" xfId="806"/>
    <cellStyle name="Separador de milhares 3" xfId="224"/>
    <cellStyle name="Separador de milhares 3 2" xfId="225"/>
    <cellStyle name="Separador de milhares 4" xfId="226"/>
    <cellStyle name="Separador de milhares 6" xfId="227"/>
    <cellStyle name="Separador de milhares 7" xfId="228"/>
    <cellStyle name="Separador de milhares 8" xfId="229"/>
    <cellStyle name="TableStyleLight1" xfId="8"/>
    <cellStyle name="Texto de Aviso 2" xfId="77"/>
    <cellStyle name="Texto Explicativo 2" xfId="78"/>
    <cellStyle name="Title" xfId="721"/>
    <cellStyle name="Título 1 1" xfId="12"/>
    <cellStyle name="Título 1 2" xfId="79"/>
    <cellStyle name="Título 1 2 2" xfId="230"/>
    <cellStyle name="Título 1 3" xfId="723"/>
    <cellStyle name="Título 2 2" xfId="80"/>
    <cellStyle name="Título 2 2 2" xfId="231"/>
    <cellStyle name="Título 2 3" xfId="724"/>
    <cellStyle name="Título 3 2" xfId="81"/>
    <cellStyle name="Título 3 2 2" xfId="232"/>
    <cellStyle name="Título 3 3" xfId="725"/>
    <cellStyle name="Título 4 2" xfId="82"/>
    <cellStyle name="Título 4 2 2" xfId="233"/>
    <cellStyle name="Título 5" xfId="722"/>
    <cellStyle name="Titulo1" xfId="234"/>
    <cellStyle name="Titulo2" xfId="235"/>
    <cellStyle name="Total 2" xfId="83"/>
    <cellStyle name="Total 2 10" xfId="352"/>
    <cellStyle name="Total 2 10 2" xfId="867"/>
    <cellStyle name="Total 2 10 3" xfId="1218"/>
    <cellStyle name="Total 2 11" xfId="520"/>
    <cellStyle name="Total 2 11 2" xfId="1035"/>
    <cellStyle name="Total 2 11 3" xfId="1386"/>
    <cellStyle name="Total 2 12" xfId="537"/>
    <cellStyle name="Total 2 12 2" xfId="1052"/>
    <cellStyle name="Total 2 12 3" xfId="1403"/>
    <cellStyle name="Total 2 13" xfId="486"/>
    <cellStyle name="Total 2 13 2" xfId="1001"/>
    <cellStyle name="Total 2 13 3" xfId="1352"/>
    <cellStyle name="Total 2 14" xfId="575"/>
    <cellStyle name="Total 2 14 2" xfId="1090"/>
    <cellStyle name="Total 2 14 3" xfId="1441"/>
    <cellStyle name="Total 2 15" xfId="608"/>
    <cellStyle name="Total 2 15 2" xfId="1123"/>
    <cellStyle name="Total 2 15 3" xfId="1474"/>
    <cellStyle name="Total 2 16" xfId="477"/>
    <cellStyle name="Total 2 16 2" xfId="992"/>
    <cellStyle name="Total 2 16 3" xfId="1343"/>
    <cellStyle name="Total 2 2" xfId="119"/>
    <cellStyle name="Total 2 2 10" xfId="590"/>
    <cellStyle name="Total 2 2 10 2" xfId="1105"/>
    <cellStyle name="Total 2 2 10 3" xfId="1456"/>
    <cellStyle name="Total 2 2 11" xfId="634"/>
    <cellStyle name="Total 2 2 11 2" xfId="1149"/>
    <cellStyle name="Total 2 2 11 3" xfId="1500"/>
    <cellStyle name="Total 2 2 12" xfId="487"/>
    <cellStyle name="Total 2 2 12 2" xfId="1002"/>
    <cellStyle name="Total 2 2 12 3" xfId="1353"/>
    <cellStyle name="Total 2 2 2" xfId="276"/>
    <cellStyle name="Total 2 2 2 2" xfId="785"/>
    <cellStyle name="Total 2 2 3" xfId="387"/>
    <cellStyle name="Total 2 2 3 2" xfId="902"/>
    <cellStyle name="Total 2 2 3 3" xfId="1253"/>
    <cellStyle name="Total 2 2 4" xfId="420"/>
    <cellStyle name="Total 2 2 4 2" xfId="935"/>
    <cellStyle name="Total 2 2 4 3" xfId="1286"/>
    <cellStyle name="Total 2 2 5" xfId="474"/>
    <cellStyle name="Total 2 2 5 2" xfId="989"/>
    <cellStyle name="Total 2 2 5 3" xfId="1340"/>
    <cellStyle name="Total 2 2 6" xfId="428"/>
    <cellStyle name="Total 2 2 6 2" xfId="943"/>
    <cellStyle name="Total 2 2 6 3" xfId="1294"/>
    <cellStyle name="Total 2 2 7" xfId="530"/>
    <cellStyle name="Total 2 2 7 2" xfId="1045"/>
    <cellStyle name="Total 2 2 7 3" xfId="1396"/>
    <cellStyle name="Total 2 2 8" xfId="571"/>
    <cellStyle name="Total 2 2 8 2" xfId="1086"/>
    <cellStyle name="Total 2 2 8 3" xfId="1437"/>
    <cellStyle name="Total 2 2 9" xfId="527"/>
    <cellStyle name="Total 2 2 9 2" xfId="1042"/>
    <cellStyle name="Total 2 2 9 3" xfId="1393"/>
    <cellStyle name="Total 2 3" xfId="120"/>
    <cellStyle name="Total 2 3 10" xfId="595"/>
    <cellStyle name="Total 2 3 10 2" xfId="1110"/>
    <cellStyle name="Total 2 3 10 3" xfId="1461"/>
    <cellStyle name="Total 2 3 11" xfId="635"/>
    <cellStyle name="Total 2 3 11 2" xfId="1150"/>
    <cellStyle name="Total 2 3 11 3" xfId="1501"/>
    <cellStyle name="Total 2 3 12" xfId="597"/>
    <cellStyle name="Total 2 3 12 2" xfId="1112"/>
    <cellStyle name="Total 2 3 12 3" xfId="1463"/>
    <cellStyle name="Total 2 3 2" xfId="277"/>
    <cellStyle name="Total 2 3 2 2" xfId="761"/>
    <cellStyle name="Total 2 3 3" xfId="388"/>
    <cellStyle name="Total 2 3 3 2" xfId="903"/>
    <cellStyle name="Total 2 3 3 3" xfId="1254"/>
    <cellStyle name="Total 2 3 4" xfId="421"/>
    <cellStyle name="Total 2 3 4 2" xfId="936"/>
    <cellStyle name="Total 2 3 4 3" xfId="1287"/>
    <cellStyle name="Total 2 3 5" xfId="475"/>
    <cellStyle name="Total 2 3 5 2" xfId="990"/>
    <cellStyle name="Total 2 3 5 3" xfId="1341"/>
    <cellStyle name="Total 2 3 6" xfId="429"/>
    <cellStyle name="Total 2 3 6 2" xfId="944"/>
    <cellStyle name="Total 2 3 6 3" xfId="1295"/>
    <cellStyle name="Total 2 3 7" xfId="531"/>
    <cellStyle name="Total 2 3 7 2" xfId="1046"/>
    <cellStyle name="Total 2 3 7 3" xfId="1397"/>
    <cellStyle name="Total 2 3 8" xfId="572"/>
    <cellStyle name="Total 2 3 8 2" xfId="1087"/>
    <cellStyle name="Total 2 3 8 3" xfId="1438"/>
    <cellStyle name="Total 2 3 9" xfId="513"/>
    <cellStyle name="Total 2 3 9 2" xfId="1028"/>
    <cellStyle name="Total 2 3 9 3" xfId="1379"/>
    <cellStyle name="Total 2 4" xfId="95"/>
    <cellStyle name="Total 2 4 10" xfId="483"/>
    <cellStyle name="Total 2 4 10 2" xfId="998"/>
    <cellStyle name="Total 2 4 10 3" xfId="1349"/>
    <cellStyle name="Total 2 4 11" xfId="577"/>
    <cellStyle name="Total 2 4 11 2" xfId="1092"/>
    <cellStyle name="Total 2 4 11 3" xfId="1443"/>
    <cellStyle name="Total 2 4 12" xfId="364"/>
    <cellStyle name="Total 2 4 12 2" xfId="879"/>
    <cellStyle name="Total 2 4 12 3" xfId="1230"/>
    <cellStyle name="Total 2 4 2" xfId="252"/>
    <cellStyle name="Total 2 4 2 2" xfId="796"/>
    <cellStyle name="Total 2 4 3" xfId="300"/>
    <cellStyle name="Total 2 4 3 2" xfId="815"/>
    <cellStyle name="Total 2 4 3 3" xfId="781"/>
    <cellStyle name="Total 2 4 4" xfId="396"/>
    <cellStyle name="Total 2 4 4 2" xfId="911"/>
    <cellStyle name="Total 2 4 4 3" xfId="1262"/>
    <cellStyle name="Total 2 4 5" xfId="450"/>
    <cellStyle name="Total 2 4 5 2" xfId="965"/>
    <cellStyle name="Total 2 4 5 3" xfId="1316"/>
    <cellStyle name="Total 2 4 6" xfId="341"/>
    <cellStyle name="Total 2 4 6 2" xfId="856"/>
    <cellStyle name="Total 2 4 6 3" xfId="738"/>
    <cellStyle name="Total 2 4 7" xfId="366"/>
    <cellStyle name="Total 2 4 7 2" xfId="881"/>
    <cellStyle name="Total 2 4 7 3" xfId="1232"/>
    <cellStyle name="Total 2 4 8" xfId="547"/>
    <cellStyle name="Total 2 4 8 2" xfId="1062"/>
    <cellStyle name="Total 2 4 8 3" xfId="1413"/>
    <cellStyle name="Total 2 4 9" xfId="498"/>
    <cellStyle name="Total 2 4 9 2" xfId="1013"/>
    <cellStyle name="Total 2 4 9 3" xfId="1364"/>
    <cellStyle name="Total 2 5" xfId="236"/>
    <cellStyle name="Total 2 5 2" xfId="281"/>
    <cellStyle name="Total 2 5 2 2" xfId="784"/>
    <cellStyle name="Total 2 5 3" xfId="790"/>
    <cellStyle name="Total 2 6" xfId="250"/>
    <cellStyle name="Total 2 6 2" xfId="766"/>
    <cellStyle name="Total 2 7" xfId="308"/>
    <cellStyle name="Total 2 7 2" xfId="823"/>
    <cellStyle name="Total 2 7 3" xfId="779"/>
    <cellStyle name="Total 2 8" xfId="336"/>
    <cellStyle name="Total 2 8 2" xfId="851"/>
    <cellStyle name="Total 2 8 3" xfId="1170"/>
    <cellStyle name="Total 2 9" xfId="438"/>
    <cellStyle name="Total 2 9 2" xfId="953"/>
    <cellStyle name="Total 2 9 3" xfId="1304"/>
    <cellStyle name="Total 3" xfId="729"/>
    <cellStyle name="Total 3 2" xfId="1213"/>
    <cellStyle name="Total 3 3" xfId="1524"/>
    <cellStyle name="Vírgula" xfId="1" builtinId="3"/>
    <cellStyle name="Vírgula 2" xfId="84"/>
    <cellStyle name="Vírgula 2 2" xfId="238"/>
    <cellStyle name="Vírgula 2 3" xfId="241"/>
    <cellStyle name="Vírgula 2 4" xfId="343"/>
    <cellStyle name="Vírgula 2 4 2" xfId="858"/>
    <cellStyle name="Vírgula 2 5" xfId="735"/>
    <cellStyle name="Vírgula 2 5 2" xfId="1215"/>
    <cellStyle name="Vírgula 3" xfId="74"/>
    <cellStyle name="Vírgula 3 2" xfId="240"/>
    <cellStyle name="Vírgula 3 3" xfId="239"/>
    <cellStyle name="Vírgula 4" xfId="90"/>
    <cellStyle name="Vírgula 4 2" xfId="348"/>
    <cellStyle name="Vírgula 4 2 2" xfId="863"/>
    <cellStyle name="Vírgula 5" xfId="93"/>
    <cellStyle name="Vírgula 5 2" xfId="351"/>
    <cellStyle name="Vírgula 5 2 2" xfId="866"/>
    <cellStyle name="Vírgula 5 3" xfId="767"/>
    <cellStyle name="Vírgula 6" xfId="237"/>
    <cellStyle name="Vírgula 7" xfId="283"/>
    <cellStyle name="Vírgula 7 2" xfId="798"/>
    <cellStyle name="Vírgula 8" xfId="734"/>
    <cellStyle name="Vírgula 8 2" xfId="1214"/>
    <cellStyle name="Vírgula 9" xfId="736"/>
    <cellStyle name="Warning Text" xfId="7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2</xdr:col>
      <xdr:colOff>352425</xdr:colOff>
      <xdr:row>4</xdr:row>
      <xdr:rowOff>19050</xdr:rowOff>
    </xdr:from>
    <xdr:to>
      <xdr:col>7</xdr:col>
      <xdr:colOff>266700</xdr:colOff>
      <xdr:row>13</xdr:row>
      <xdr:rowOff>161925</xdr:rowOff>
    </xdr:to>
    <xdr:pic>
      <xdr:nvPicPr>
        <xdr:cNvPr id="2" name="Picture 3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781050"/>
          <a:ext cx="29622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0</xdr:col>
      <xdr:colOff>238125</xdr:colOff>
      <xdr:row>0</xdr:row>
      <xdr:rowOff>142874</xdr:rowOff>
    </xdr:from>
    <xdr:to>
      <xdr:col>9</xdr:col>
      <xdr:colOff>228600</xdr:colOff>
      <xdr:row>15</xdr:row>
      <xdr:rowOff>66674</xdr:rowOff>
    </xdr:to>
    <xdr:sp macro="" textlink="">
      <xdr:nvSpPr>
        <xdr:cNvPr id="3" name="CaixaDeTexto 2"/>
        <xdr:cNvSpPr txBox="1"/>
      </xdr:nvSpPr>
      <xdr:spPr>
        <a:xfrm>
          <a:off x="238125" y="142874"/>
          <a:ext cx="5476875" cy="2781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a:solidFill>
                <a:schemeClr val="dk1"/>
              </a:solidFill>
              <a:effectLst/>
              <a:latin typeface="+mn-lt"/>
              <a:ea typeface="+mn-ea"/>
              <a:cs typeface="+mn-cs"/>
            </a:rPr>
            <a:t>CONCORRÊNCIA 01/2016</a:t>
          </a:r>
          <a:endParaRPr lang="pt-BR" sz="1100">
            <a:solidFill>
              <a:schemeClr val="dk1"/>
            </a:solidFill>
            <a:effectLst/>
            <a:latin typeface="+mn-lt"/>
            <a:ea typeface="+mn-ea"/>
            <a:cs typeface="+mn-cs"/>
          </a:endParaRPr>
        </a:p>
        <a:p>
          <a:pPr algn="ctr"/>
          <a:r>
            <a:rPr lang="pt-BR" sz="1100" b="1">
              <a:solidFill>
                <a:schemeClr val="dk1"/>
              </a:solidFill>
              <a:effectLst/>
              <a:latin typeface="+mn-lt"/>
              <a:ea typeface="+mn-ea"/>
              <a:cs typeface="+mn-cs"/>
            </a:rPr>
            <a:t>(Processo Administrativo nº 23241.000687/2016-11)</a:t>
          </a:r>
          <a:endParaRPr lang="pt-BR" sz="1100">
            <a:solidFill>
              <a:schemeClr val="dk1"/>
            </a:solidFill>
            <a:effectLst/>
            <a:latin typeface="+mn-lt"/>
            <a:ea typeface="+mn-ea"/>
            <a:cs typeface="+mn-cs"/>
          </a:endParaRPr>
        </a:p>
        <a:p>
          <a:pPr algn="ctr"/>
          <a:r>
            <a:rPr lang="pt-BR" sz="1100" b="1">
              <a:solidFill>
                <a:schemeClr val="dk1"/>
              </a:solidFill>
              <a:effectLst/>
              <a:latin typeface="+mn-lt"/>
              <a:ea typeface="+mn-ea"/>
              <a:cs typeface="+mn-cs"/>
            </a:rPr>
            <a:t> </a:t>
          </a:r>
          <a:endParaRPr lang="pt-BR" sz="1100">
            <a:solidFill>
              <a:schemeClr val="dk1"/>
            </a:solidFill>
            <a:effectLst/>
            <a:latin typeface="+mn-lt"/>
            <a:ea typeface="+mn-ea"/>
            <a:cs typeface="+mn-cs"/>
          </a:endParaRPr>
        </a:p>
        <a:p>
          <a:pPr algn="ctr"/>
          <a:r>
            <a:rPr lang="pt-BR" sz="1100" b="1">
              <a:solidFill>
                <a:schemeClr val="dk1"/>
              </a:solidFill>
              <a:effectLst/>
              <a:latin typeface="+mn-lt"/>
              <a:ea typeface="+mn-ea"/>
              <a:cs typeface="Arial" panose="020B0604020202020204" pitchFamily="34" charset="0"/>
            </a:rPr>
            <a:t>ANEXO  III  -  PROPOSTA</a:t>
          </a:r>
          <a:endParaRPr lang="pt-BR" sz="1100">
            <a:solidFill>
              <a:schemeClr val="dk1"/>
            </a:solidFill>
            <a:effectLst/>
            <a:latin typeface="+mn-lt"/>
            <a:ea typeface="+mn-ea"/>
            <a:cs typeface="Arial" panose="020B0604020202020204" pitchFamily="34" charset="0"/>
          </a:endParaRPr>
        </a:p>
        <a:p>
          <a:r>
            <a:rPr lang="pt-BR" sz="1100" b="1">
              <a:solidFill>
                <a:schemeClr val="dk1"/>
              </a:solidFill>
              <a:effectLst/>
              <a:latin typeface="+mn-lt"/>
              <a:ea typeface="+mn-ea"/>
              <a:cs typeface="Arial" panose="020B0604020202020204" pitchFamily="34" charset="0"/>
            </a:rPr>
            <a:t> </a:t>
          </a:r>
          <a:endParaRPr lang="pt-BR" sz="1100">
            <a:solidFill>
              <a:schemeClr val="dk1"/>
            </a:solidFill>
            <a:effectLst/>
            <a:latin typeface="+mn-lt"/>
            <a:ea typeface="+mn-ea"/>
            <a:cs typeface="Arial" panose="020B0604020202020204" pitchFamily="34" charset="0"/>
          </a:endParaRPr>
        </a:p>
        <a:p>
          <a:r>
            <a:rPr lang="pt-BR" sz="1100" b="1">
              <a:solidFill>
                <a:schemeClr val="dk1"/>
              </a:solidFill>
              <a:effectLst/>
              <a:latin typeface="+mn-lt"/>
              <a:ea typeface="+mn-ea"/>
              <a:cs typeface="Arial" panose="020B0604020202020204" pitchFamily="34" charset="0"/>
            </a:rPr>
            <a:t>Processo nº:...</a:t>
          </a:r>
          <a:endParaRPr lang="pt-BR" sz="1100">
            <a:solidFill>
              <a:schemeClr val="dk1"/>
            </a:solidFill>
            <a:effectLst/>
            <a:latin typeface="+mn-lt"/>
            <a:ea typeface="+mn-ea"/>
            <a:cs typeface="Arial" panose="020B0604020202020204" pitchFamily="34" charset="0"/>
          </a:endParaRPr>
        </a:p>
        <a:p>
          <a:r>
            <a:rPr lang="pt-BR" sz="1100" b="1">
              <a:solidFill>
                <a:schemeClr val="dk1"/>
              </a:solidFill>
              <a:effectLst/>
              <a:latin typeface="+mn-lt"/>
              <a:ea typeface="+mn-ea"/>
              <a:cs typeface="Arial" panose="020B0604020202020204" pitchFamily="34" charset="0"/>
            </a:rPr>
            <a:t>Concorrência nº: </a:t>
          </a:r>
          <a:r>
            <a:rPr lang="pt-BR" sz="1100">
              <a:solidFill>
                <a:schemeClr val="dk1"/>
              </a:solidFill>
              <a:effectLst/>
              <a:latin typeface="+mn-lt"/>
              <a:ea typeface="+mn-ea"/>
              <a:cs typeface="Arial" panose="020B0604020202020204" pitchFamily="34" charset="0"/>
            </a:rPr>
            <a:t>01/2016.</a:t>
          </a:r>
        </a:p>
        <a:p>
          <a:r>
            <a:rPr lang="pt-BR" sz="1100" b="1">
              <a:solidFill>
                <a:schemeClr val="dk1"/>
              </a:solidFill>
              <a:effectLst/>
              <a:latin typeface="+mn-lt"/>
              <a:ea typeface="+mn-ea"/>
              <a:cs typeface="Arial" panose="020B0604020202020204" pitchFamily="34" charset="0"/>
            </a:rPr>
            <a:t>Órgão: </a:t>
          </a:r>
          <a:r>
            <a:rPr lang="pt-BR" sz="1100">
              <a:solidFill>
                <a:schemeClr val="dk1"/>
              </a:solidFill>
              <a:effectLst/>
              <a:latin typeface="+mn-lt"/>
              <a:ea typeface="+mn-ea"/>
              <a:cs typeface="Arial" panose="020B0604020202020204" pitchFamily="34" charset="0"/>
            </a:rPr>
            <a:t>Instituto Federal de Educação, Ciência e Tecnologia Farroupilha – </a:t>
          </a:r>
          <a:r>
            <a:rPr lang="pt-BR" sz="1100" i="1">
              <a:solidFill>
                <a:schemeClr val="dk1"/>
              </a:solidFill>
              <a:effectLst/>
              <a:latin typeface="+mn-lt"/>
              <a:ea typeface="+mn-ea"/>
              <a:cs typeface="Arial" panose="020B0604020202020204" pitchFamily="34" charset="0"/>
            </a:rPr>
            <a:t>Campus</a:t>
          </a:r>
          <a:r>
            <a:rPr lang="pt-BR" sz="1100">
              <a:solidFill>
                <a:schemeClr val="dk1"/>
              </a:solidFill>
              <a:effectLst/>
              <a:latin typeface="+mn-lt"/>
              <a:ea typeface="+mn-ea"/>
              <a:cs typeface="Arial" panose="020B0604020202020204" pitchFamily="34" charset="0"/>
            </a:rPr>
            <a:t> Santo Augusto</a:t>
          </a:r>
          <a:r>
            <a:rPr lang="pt-BR" sz="1100" b="1">
              <a:solidFill>
                <a:schemeClr val="dk1"/>
              </a:solidFill>
              <a:effectLst/>
              <a:latin typeface="+mn-lt"/>
              <a:ea typeface="+mn-ea"/>
              <a:cs typeface="Arial" panose="020B0604020202020204" pitchFamily="34" charset="0"/>
            </a:rPr>
            <a:t>.</a:t>
          </a:r>
          <a:endParaRPr lang="pt-BR" sz="1100">
            <a:solidFill>
              <a:schemeClr val="dk1"/>
            </a:solidFill>
            <a:effectLst/>
            <a:latin typeface="+mn-lt"/>
            <a:ea typeface="+mn-ea"/>
            <a:cs typeface="Arial" panose="020B0604020202020204" pitchFamily="34" charset="0"/>
          </a:endParaRPr>
        </a:p>
        <a:p>
          <a:r>
            <a:rPr lang="pt-BR" sz="1100">
              <a:latin typeface="+mn-lt"/>
              <a:cs typeface="Arial" panose="020B0604020202020204" pitchFamily="34" charset="0"/>
            </a:rPr>
            <a:t>Objeto:</a:t>
          </a:r>
        </a:p>
        <a:p>
          <a:r>
            <a:rPr lang="pt-BR" sz="1100">
              <a:latin typeface="+mn-lt"/>
              <a:cs typeface="Arial" panose="020B0604020202020204" pitchFamily="34" charset="0"/>
            </a:rPr>
            <a:t>Área:</a:t>
          </a:r>
        </a:p>
      </xdr:txBody>
    </xdr:sp>
    <xdr:clientData/>
  </xdr:twoCellAnchor>
  <xdr:twoCellAnchor>
    <xdr:from>
      <xdr:col>0</xdr:col>
      <xdr:colOff>238125</xdr:colOff>
      <xdr:row>18</xdr:row>
      <xdr:rowOff>219075</xdr:rowOff>
    </xdr:from>
    <xdr:to>
      <xdr:col>9</xdr:col>
      <xdr:colOff>228600</xdr:colOff>
      <xdr:row>31</xdr:row>
      <xdr:rowOff>57150</xdr:rowOff>
    </xdr:to>
    <xdr:sp macro="" textlink="">
      <xdr:nvSpPr>
        <xdr:cNvPr id="4" name="CaixaDeTexto 3"/>
        <xdr:cNvSpPr txBox="1"/>
      </xdr:nvSpPr>
      <xdr:spPr>
        <a:xfrm>
          <a:off x="238125" y="3648075"/>
          <a:ext cx="5476875" cy="413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Arial" panose="020B0604020202020204" pitchFamily="34" charset="0"/>
            </a:rPr>
            <a:t>A empresa </a:t>
          </a:r>
          <a:r>
            <a:rPr lang="pt-BR" sz="1100" b="1">
              <a:solidFill>
                <a:srgbClr val="FF0000"/>
              </a:solidFill>
              <a:effectLst/>
              <a:latin typeface="+mn-lt"/>
              <a:ea typeface="+mn-ea"/>
              <a:cs typeface="Arial" panose="020B0604020202020204" pitchFamily="34" charset="0"/>
            </a:rPr>
            <a:t>(razão social/cnpj), </a:t>
          </a:r>
          <a:r>
            <a:rPr lang="pt-BR" sz="1100">
              <a:solidFill>
                <a:schemeClr val="dk1"/>
              </a:solidFill>
              <a:effectLst/>
              <a:latin typeface="+mn-lt"/>
              <a:ea typeface="+mn-ea"/>
              <a:cs typeface="Arial" panose="020B0604020202020204" pitchFamily="34" charset="0"/>
            </a:rPr>
            <a:t>estabelecida </a:t>
          </a:r>
          <a:r>
            <a:rPr lang="pt-BR" sz="1100" b="1">
              <a:solidFill>
                <a:srgbClr val="FF0000"/>
              </a:solidFill>
              <a:effectLst/>
              <a:latin typeface="+mn-lt"/>
              <a:ea typeface="+mn-ea"/>
              <a:cs typeface="Arial" panose="020B0604020202020204" pitchFamily="34" charset="0"/>
            </a:rPr>
            <a:t>(endereço completo), </a:t>
          </a:r>
          <a:r>
            <a:rPr lang="pt-BR" sz="1100">
              <a:solidFill>
                <a:schemeClr val="dk1"/>
              </a:solidFill>
              <a:effectLst/>
              <a:latin typeface="+mn-lt"/>
              <a:ea typeface="+mn-ea"/>
              <a:cs typeface="Arial" panose="020B0604020202020204" pitchFamily="34" charset="0"/>
            </a:rPr>
            <a:t>vem apresentar proposta para execução da Obra de Construção do prédio de Biblioteca do Instituto Federal de Educação, Ciência e Tecnologia Farroupilha – </a:t>
          </a:r>
          <a:r>
            <a:rPr lang="pt-BR" sz="1100" i="1">
              <a:solidFill>
                <a:schemeClr val="dk1"/>
              </a:solidFill>
              <a:effectLst/>
              <a:latin typeface="+mn-lt"/>
              <a:ea typeface="+mn-ea"/>
              <a:cs typeface="Arial" panose="020B0604020202020204" pitchFamily="34" charset="0"/>
            </a:rPr>
            <a:t>Campus</a:t>
          </a:r>
          <a:r>
            <a:rPr lang="pt-BR" sz="1100">
              <a:solidFill>
                <a:schemeClr val="dk1"/>
              </a:solidFill>
              <a:effectLst/>
              <a:latin typeface="+mn-lt"/>
              <a:ea typeface="+mn-ea"/>
              <a:cs typeface="Arial" panose="020B0604020202020204" pitchFamily="34" charset="0"/>
            </a:rPr>
            <a:t> Santo Augusto, localizado na Rua Fábio João Andolhe nº 1.100, Bairro Floresta, Santo Augusto/RS.</a:t>
          </a:r>
        </a:p>
        <a:p>
          <a:r>
            <a:rPr lang="pt-BR" sz="1100">
              <a:solidFill>
                <a:schemeClr val="dk1"/>
              </a:solidFill>
              <a:effectLst/>
              <a:latin typeface="+mn-lt"/>
              <a:ea typeface="+mn-ea"/>
              <a:cs typeface="Arial" panose="020B0604020202020204" pitchFamily="34" charset="0"/>
            </a:rPr>
            <a:t>Para tanto, propões a execução da obra, em regime de empreitada por </a:t>
          </a:r>
          <a:r>
            <a:rPr lang="pt-BR" sz="1100" b="1">
              <a:solidFill>
                <a:schemeClr val="dk1"/>
              </a:solidFill>
              <a:effectLst/>
              <a:latin typeface="+mn-lt"/>
              <a:ea typeface="+mn-ea"/>
              <a:cs typeface="Arial" panose="020B0604020202020204" pitchFamily="34" charset="0"/>
            </a:rPr>
            <a:t>preço global</a:t>
          </a:r>
          <a:r>
            <a:rPr lang="pt-BR" sz="1100">
              <a:solidFill>
                <a:schemeClr val="dk1"/>
              </a:solidFill>
              <a:effectLst/>
              <a:latin typeface="+mn-lt"/>
              <a:ea typeface="+mn-ea"/>
              <a:cs typeface="Arial" panose="020B0604020202020204" pitchFamily="34" charset="0"/>
            </a:rPr>
            <a:t>, pelo valor global de </a:t>
          </a:r>
          <a:r>
            <a:rPr lang="pt-BR" sz="1100" b="1">
              <a:solidFill>
                <a:srgbClr val="FF0000"/>
              </a:solidFill>
              <a:effectLst/>
              <a:latin typeface="+mn-lt"/>
              <a:ea typeface="+mn-ea"/>
              <a:cs typeface="Arial" panose="020B0604020202020204" pitchFamily="34" charset="0"/>
            </a:rPr>
            <a:t>R$....(xxx</a:t>
          </a:r>
          <a:r>
            <a:rPr lang="pt-BR" sz="1100">
              <a:solidFill>
                <a:schemeClr val="dk1"/>
              </a:solidFill>
              <a:effectLst/>
              <a:latin typeface="+mn-lt"/>
              <a:ea typeface="+mn-ea"/>
              <a:cs typeface="Arial" panose="020B0604020202020204" pitchFamily="34" charset="0"/>
            </a:rPr>
            <a:t>).</a:t>
          </a:r>
        </a:p>
        <a:p>
          <a:endParaRPr lang="pt-BR" sz="1100">
            <a:solidFill>
              <a:schemeClr val="dk1"/>
            </a:solidFill>
            <a:effectLst/>
            <a:latin typeface="+mn-lt"/>
            <a:ea typeface="+mn-ea"/>
            <a:cs typeface="Arial" panose="020B0604020202020204" pitchFamily="34" charset="0"/>
          </a:endParaRPr>
        </a:p>
        <a:p>
          <a:r>
            <a:rPr lang="pt-BR" sz="1100">
              <a:solidFill>
                <a:schemeClr val="dk1"/>
              </a:solidFill>
              <a:effectLst/>
              <a:latin typeface="+mn-lt"/>
              <a:ea typeface="+mn-ea"/>
              <a:cs typeface="Arial" panose="020B0604020202020204" pitchFamily="34" charset="0"/>
            </a:rPr>
            <a:t>São partes integrantes desta proposta:</a:t>
          </a:r>
        </a:p>
        <a:p>
          <a:endParaRPr lang="pt-BR" sz="1100">
            <a:solidFill>
              <a:schemeClr val="dk1"/>
            </a:solidFill>
            <a:effectLst/>
            <a:latin typeface="+mn-lt"/>
            <a:ea typeface="+mn-ea"/>
            <a:cs typeface="Arial" panose="020B0604020202020204" pitchFamily="34" charset="0"/>
          </a:endParaRPr>
        </a:p>
        <a:p>
          <a:r>
            <a:rPr lang="pt-BR" sz="1100">
              <a:solidFill>
                <a:schemeClr val="dk1"/>
              </a:solidFill>
              <a:effectLst/>
              <a:latin typeface="+mn-lt"/>
              <a:ea typeface="+mn-ea"/>
              <a:cs typeface="Arial" panose="020B0604020202020204" pitchFamily="34" charset="0"/>
            </a:rPr>
            <a:t>&gt;</a:t>
          </a:r>
          <a:r>
            <a:rPr lang="pt-BR" sz="1100" baseline="0">
              <a:solidFill>
                <a:schemeClr val="dk1"/>
              </a:solidFill>
              <a:effectLst/>
              <a:latin typeface="+mn-lt"/>
              <a:ea typeface="+mn-ea"/>
              <a:cs typeface="Arial" panose="020B0604020202020204" pitchFamily="34" charset="0"/>
            </a:rPr>
            <a:t> Bonificação das Despesas Indiretas</a:t>
          </a:r>
        </a:p>
        <a:p>
          <a:r>
            <a:rPr lang="pt-BR" sz="1100" baseline="0">
              <a:solidFill>
                <a:schemeClr val="dk1"/>
              </a:solidFill>
              <a:effectLst/>
              <a:latin typeface="+mn-lt"/>
              <a:ea typeface="+mn-ea"/>
              <a:cs typeface="Arial" panose="020B0604020202020204" pitchFamily="34" charset="0"/>
            </a:rPr>
            <a:t>&gt; Orçamento Sintético</a:t>
          </a:r>
        </a:p>
        <a:p>
          <a:r>
            <a:rPr lang="pt-BR" sz="1100" baseline="0">
              <a:solidFill>
                <a:schemeClr val="dk1"/>
              </a:solidFill>
              <a:effectLst/>
              <a:latin typeface="+mn-lt"/>
              <a:ea typeface="+mn-ea"/>
              <a:cs typeface="Arial" panose="020B0604020202020204" pitchFamily="34" charset="0"/>
            </a:rPr>
            <a:t>&gt; Orçamento Resumo</a:t>
          </a:r>
        </a:p>
        <a:p>
          <a:r>
            <a:rPr lang="pt-BR" sz="1100" baseline="0">
              <a:solidFill>
                <a:schemeClr val="dk1"/>
              </a:solidFill>
              <a:effectLst/>
              <a:latin typeface="+mn-lt"/>
              <a:ea typeface="+mn-ea"/>
              <a:cs typeface="Arial" panose="020B0604020202020204" pitchFamily="34" charset="0"/>
            </a:rPr>
            <a:t>&gt; Cronograma Físico Financeiro</a:t>
          </a:r>
          <a:endParaRPr lang="pt-BR" sz="1100">
            <a:solidFill>
              <a:schemeClr val="dk1"/>
            </a:solidFill>
            <a:effectLst/>
            <a:latin typeface="+mn-lt"/>
            <a:ea typeface="+mn-ea"/>
            <a:cs typeface="Arial" panose="020B0604020202020204" pitchFamily="34" charset="0"/>
          </a:endParaRPr>
        </a:p>
        <a:p>
          <a:r>
            <a:rPr lang="pt-BR" sz="1100">
              <a:solidFill>
                <a:schemeClr val="dk1"/>
              </a:solidFill>
              <a:effectLst/>
              <a:latin typeface="+mn-lt"/>
              <a:ea typeface="+mn-ea"/>
              <a:cs typeface="Arial" panose="020B0604020202020204" pitchFamily="34" charset="0"/>
            </a:rPr>
            <a:t> </a:t>
          </a:r>
        </a:p>
        <a:p>
          <a:r>
            <a:rPr lang="pt-BR" sz="1100">
              <a:solidFill>
                <a:schemeClr val="dk1"/>
              </a:solidFill>
              <a:effectLst/>
              <a:latin typeface="+mn-lt"/>
              <a:ea typeface="+mn-ea"/>
              <a:cs typeface="Arial" panose="020B0604020202020204" pitchFamily="34" charset="0"/>
            </a:rPr>
            <a:t>A presente proposta é validade por </a:t>
          </a:r>
          <a:r>
            <a:rPr lang="pt-BR" sz="1100" b="0">
              <a:solidFill>
                <a:schemeClr val="dk1"/>
              </a:solidFill>
              <a:effectLst/>
              <a:latin typeface="+mn-lt"/>
              <a:ea typeface="+mn-ea"/>
              <a:cs typeface="Arial" panose="020B0604020202020204" pitchFamily="34" charset="0"/>
            </a:rPr>
            <a:t>90 (noventa) dias</a:t>
          </a:r>
          <a:r>
            <a:rPr lang="pt-BR" sz="1100">
              <a:solidFill>
                <a:schemeClr val="dk1"/>
              </a:solidFill>
              <a:effectLst/>
              <a:latin typeface="+mn-lt"/>
              <a:ea typeface="+mn-ea"/>
              <a:cs typeface="Arial" panose="020B0604020202020204" pitchFamily="34" charset="0"/>
            </a:rPr>
            <a:t>, a contar da apresentação.</a:t>
          </a:r>
        </a:p>
        <a:p>
          <a:endParaRPr lang="pt-BR" sz="1100"/>
        </a:p>
      </xdr:txBody>
    </xdr:sp>
    <xdr:clientData/>
  </xdr:twoCellAnchor>
  <xdr:twoCellAnchor>
    <xdr:from>
      <xdr:col>0</xdr:col>
      <xdr:colOff>238125</xdr:colOff>
      <xdr:row>31</xdr:row>
      <xdr:rowOff>28575</xdr:rowOff>
    </xdr:from>
    <xdr:to>
      <xdr:col>9</xdr:col>
      <xdr:colOff>219075</xdr:colOff>
      <xdr:row>36</xdr:row>
      <xdr:rowOff>0</xdr:rowOff>
    </xdr:to>
    <xdr:sp macro="" textlink="">
      <xdr:nvSpPr>
        <xdr:cNvPr id="5" name="CaixaDeTexto 4"/>
        <xdr:cNvSpPr txBox="1"/>
      </xdr:nvSpPr>
      <xdr:spPr>
        <a:xfrm>
          <a:off x="238125" y="7753350"/>
          <a:ext cx="5467350" cy="1724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endParaRPr lang="pt-BR" sz="1100">
            <a:solidFill>
              <a:schemeClr val="dk1"/>
            </a:solidFill>
            <a:effectLst/>
            <a:latin typeface="Arial" panose="020B0604020202020204" pitchFamily="34" charset="0"/>
            <a:ea typeface="+mn-ea"/>
            <a:cs typeface="Arial" panose="020B0604020202020204" pitchFamily="34" charset="0"/>
          </a:endParaRPr>
        </a:p>
        <a:p>
          <a:pPr algn="r"/>
          <a:r>
            <a:rPr lang="pt-BR" sz="1100">
              <a:solidFill>
                <a:schemeClr val="dk1"/>
              </a:solidFill>
              <a:effectLst/>
              <a:latin typeface="+mn-lt"/>
              <a:ea typeface="+mn-ea"/>
              <a:cs typeface="Arial" panose="020B0604020202020204" pitchFamily="34" charset="0"/>
            </a:rPr>
            <a:t>LOCAL/UF,XXX DE XXX DE 2016.</a:t>
          </a:r>
        </a:p>
        <a:p>
          <a:r>
            <a:rPr lang="pt-BR" sz="1100">
              <a:solidFill>
                <a:schemeClr val="dk1"/>
              </a:solidFill>
              <a:effectLst/>
              <a:latin typeface="+mn-lt"/>
              <a:ea typeface="+mn-ea"/>
              <a:cs typeface="Arial" panose="020B0604020202020204" pitchFamily="34" charset="0"/>
            </a:rPr>
            <a:t> </a:t>
          </a:r>
        </a:p>
        <a:p>
          <a:r>
            <a:rPr lang="pt-BR" sz="1100">
              <a:solidFill>
                <a:schemeClr val="dk1"/>
              </a:solidFill>
              <a:effectLst/>
              <a:latin typeface="+mn-lt"/>
              <a:ea typeface="+mn-ea"/>
              <a:cs typeface="Arial" panose="020B0604020202020204" pitchFamily="34" charset="0"/>
            </a:rPr>
            <a:t> </a:t>
          </a:r>
        </a:p>
        <a:p>
          <a:r>
            <a:rPr lang="pt-BR" sz="1100">
              <a:solidFill>
                <a:schemeClr val="dk1"/>
              </a:solidFill>
              <a:effectLst/>
              <a:latin typeface="+mn-lt"/>
              <a:ea typeface="+mn-ea"/>
              <a:cs typeface="Arial" panose="020B0604020202020204" pitchFamily="34" charset="0"/>
            </a:rPr>
            <a:t> </a:t>
          </a:r>
        </a:p>
        <a:p>
          <a:pPr algn="ctr"/>
          <a:r>
            <a:rPr lang="pt-BR" sz="1100">
              <a:solidFill>
                <a:schemeClr val="dk1"/>
              </a:solidFill>
              <a:effectLst/>
              <a:latin typeface="+mn-lt"/>
              <a:ea typeface="+mn-ea"/>
              <a:cs typeface="Arial" panose="020B0604020202020204" pitchFamily="34" charset="0"/>
            </a:rPr>
            <a:t>__________________________________</a:t>
          </a:r>
        </a:p>
        <a:p>
          <a:pPr algn="ctr"/>
          <a:r>
            <a:rPr lang="pt-BR" sz="1100">
              <a:solidFill>
                <a:schemeClr val="dk1"/>
              </a:solidFill>
              <a:effectLst/>
              <a:latin typeface="+mn-lt"/>
              <a:ea typeface="+mn-ea"/>
              <a:cs typeface="Arial" panose="020B0604020202020204" pitchFamily="34" charset="0"/>
            </a:rPr>
            <a:t>RESPONSÁVEL PELA EMPRESA</a:t>
          </a:r>
        </a:p>
        <a:p>
          <a:pPr algn="ctr"/>
          <a:r>
            <a:rPr lang="pt-BR" sz="1100">
              <a:solidFill>
                <a:schemeClr val="dk1"/>
              </a:solidFill>
              <a:effectLst/>
              <a:latin typeface="+mn-lt"/>
              <a:ea typeface="+mn-ea"/>
              <a:cs typeface="Arial" panose="020B0604020202020204" pitchFamily="34" charset="0"/>
            </a:rPr>
            <a:t>CARIMBO</a:t>
          </a:r>
          <a:r>
            <a:rPr lang="pt-BR" sz="1100" baseline="0">
              <a:solidFill>
                <a:schemeClr val="dk1"/>
              </a:solidFill>
              <a:effectLst/>
              <a:latin typeface="+mn-lt"/>
              <a:ea typeface="+mn-ea"/>
              <a:cs typeface="Arial" panose="020B0604020202020204" pitchFamily="34" charset="0"/>
            </a:rPr>
            <a:t> E ASSINATURA</a:t>
          </a:r>
          <a:endParaRPr lang="pt-BR" sz="1100">
            <a:latin typeface="+mn-lt"/>
          </a:endParaRPr>
        </a:p>
      </xdr:txBody>
    </xdr:sp>
    <xdr:clientData/>
  </xdr:twoCellAnchor>
  <xdr:twoCellAnchor>
    <xdr:from>
      <xdr:col>2</xdr:col>
      <xdr:colOff>352425</xdr:colOff>
      <xdr:row>4</xdr:row>
      <xdr:rowOff>19050</xdr:rowOff>
    </xdr:from>
    <xdr:to>
      <xdr:col>7</xdr:col>
      <xdr:colOff>266700</xdr:colOff>
      <xdr:row>13</xdr:row>
      <xdr:rowOff>161925</xdr:rowOff>
    </xdr:to>
    <xdr:pic>
      <xdr:nvPicPr>
        <xdr:cNvPr id="6" name="Picture 35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1625" y="781050"/>
          <a:ext cx="2962275" cy="1857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pic>
    <xdr:clientData/>
  </xdr:twoCellAnchor>
  <xdr:twoCellAnchor>
    <xdr:from>
      <xdr:col>0</xdr:col>
      <xdr:colOff>238125</xdr:colOff>
      <xdr:row>0</xdr:row>
      <xdr:rowOff>142874</xdr:rowOff>
    </xdr:from>
    <xdr:to>
      <xdr:col>9</xdr:col>
      <xdr:colOff>228600</xdr:colOff>
      <xdr:row>15</xdr:row>
      <xdr:rowOff>66674</xdr:rowOff>
    </xdr:to>
    <xdr:sp macro="" textlink="">
      <xdr:nvSpPr>
        <xdr:cNvPr id="7" name="CaixaDeTexto 6"/>
        <xdr:cNvSpPr txBox="1"/>
      </xdr:nvSpPr>
      <xdr:spPr>
        <a:xfrm>
          <a:off x="238125" y="142874"/>
          <a:ext cx="5476875" cy="2781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100" b="1">
              <a:solidFill>
                <a:schemeClr val="dk1"/>
              </a:solidFill>
              <a:effectLst/>
              <a:latin typeface="+mn-lt"/>
              <a:ea typeface="+mn-ea"/>
              <a:cs typeface="+mn-cs"/>
            </a:rPr>
            <a:t>TOMADA DE PREÇOS 03/2020</a:t>
          </a:r>
          <a:endParaRPr lang="pt-BR" sz="1100">
            <a:solidFill>
              <a:schemeClr val="dk1"/>
            </a:solidFill>
            <a:effectLst/>
            <a:latin typeface="+mn-lt"/>
            <a:ea typeface="+mn-ea"/>
            <a:cs typeface="+mn-cs"/>
          </a:endParaRPr>
        </a:p>
        <a:p>
          <a:pPr algn="ctr"/>
          <a:r>
            <a:rPr lang="pt-BR" sz="1100" b="1">
              <a:solidFill>
                <a:schemeClr val="dk1"/>
              </a:solidFill>
              <a:effectLst/>
              <a:latin typeface="+mn-lt"/>
              <a:ea typeface="+mn-ea"/>
              <a:cs typeface="+mn-cs"/>
            </a:rPr>
            <a:t>(Proces</a:t>
          </a:r>
          <a:r>
            <a:rPr lang="pt-BR" sz="1100" b="1">
              <a:solidFill>
                <a:sysClr val="windowText" lastClr="000000"/>
              </a:solidFill>
              <a:effectLst/>
              <a:latin typeface="+mn-lt"/>
              <a:ea typeface="+mn-ea"/>
              <a:cs typeface="+mn-cs"/>
            </a:rPr>
            <a:t>so Administrativo nº 23243.002647/2020-71)</a:t>
          </a:r>
          <a:endParaRPr lang="pt-BR" sz="1100">
            <a:solidFill>
              <a:sysClr val="windowText" lastClr="000000"/>
            </a:solidFill>
            <a:effectLst/>
            <a:latin typeface="+mn-lt"/>
            <a:ea typeface="+mn-ea"/>
            <a:cs typeface="+mn-cs"/>
          </a:endParaRPr>
        </a:p>
        <a:p>
          <a:pPr algn="ctr"/>
          <a:r>
            <a:rPr lang="pt-BR" sz="1100" b="1">
              <a:solidFill>
                <a:sysClr val="windowText" lastClr="000000"/>
              </a:solidFill>
              <a:effectLst/>
              <a:latin typeface="+mn-lt"/>
              <a:ea typeface="+mn-ea"/>
              <a:cs typeface="+mn-cs"/>
            </a:rPr>
            <a:t> </a:t>
          </a:r>
          <a:endParaRPr lang="pt-BR" sz="1100">
            <a:solidFill>
              <a:sysClr val="windowText" lastClr="000000"/>
            </a:solidFill>
            <a:effectLst/>
            <a:latin typeface="+mn-lt"/>
            <a:ea typeface="+mn-ea"/>
            <a:cs typeface="+mn-cs"/>
          </a:endParaRPr>
        </a:p>
        <a:p>
          <a:pPr algn="ctr"/>
          <a:r>
            <a:rPr lang="pt-BR" sz="1100" b="1">
              <a:solidFill>
                <a:sysClr val="windowText" lastClr="000000"/>
              </a:solidFill>
              <a:effectLst/>
              <a:latin typeface="+mn-lt"/>
              <a:ea typeface="+mn-ea"/>
              <a:cs typeface="Arial" panose="020B0604020202020204" pitchFamily="34" charset="0"/>
            </a:rPr>
            <a:t>ANEXO  III  -  PROPOSTA</a:t>
          </a:r>
          <a:endParaRPr lang="pt-BR" sz="1100">
            <a:solidFill>
              <a:sysClr val="windowText" lastClr="000000"/>
            </a:solidFill>
            <a:effectLst/>
            <a:latin typeface="+mn-lt"/>
            <a:ea typeface="+mn-ea"/>
            <a:cs typeface="Arial" panose="020B0604020202020204" pitchFamily="34" charset="0"/>
          </a:endParaRPr>
        </a:p>
        <a:p>
          <a:r>
            <a:rPr lang="pt-BR" sz="1100" b="1">
              <a:solidFill>
                <a:sysClr val="windowText" lastClr="000000"/>
              </a:solidFill>
              <a:effectLst/>
              <a:latin typeface="+mn-lt"/>
              <a:ea typeface="+mn-ea"/>
              <a:cs typeface="Arial" panose="020B0604020202020204" pitchFamily="34" charset="0"/>
            </a:rPr>
            <a:t> </a:t>
          </a:r>
          <a:endParaRPr lang="pt-BR" sz="1100">
            <a:solidFill>
              <a:sysClr val="windowText" lastClr="000000"/>
            </a:solidFill>
            <a:effectLst/>
            <a:latin typeface="+mn-lt"/>
            <a:ea typeface="+mn-ea"/>
            <a:cs typeface="Arial" panose="020B0604020202020204" pitchFamily="34" charset="0"/>
          </a:endParaRPr>
        </a:p>
        <a:p>
          <a:r>
            <a:rPr lang="pt-BR" sz="1100" b="1">
              <a:solidFill>
                <a:sysClr val="windowText" lastClr="000000"/>
              </a:solidFill>
              <a:effectLst/>
              <a:latin typeface="+mn-lt"/>
              <a:ea typeface="+mn-ea"/>
              <a:cs typeface="Arial" panose="020B0604020202020204" pitchFamily="34" charset="0"/>
            </a:rPr>
            <a:t>Processo nº: </a:t>
          </a:r>
          <a:r>
            <a:rPr lang="pt-BR" sz="1100" b="1">
              <a:solidFill>
                <a:sysClr val="windowText" lastClr="000000"/>
              </a:solidFill>
              <a:effectLst/>
              <a:latin typeface="+mn-lt"/>
              <a:ea typeface="+mn-ea"/>
              <a:cs typeface="+mn-cs"/>
            </a:rPr>
            <a:t>23243.002647/2020-71</a:t>
          </a:r>
          <a:endParaRPr lang="pt-BR" sz="1100">
            <a:solidFill>
              <a:sysClr val="windowText" lastClr="000000"/>
            </a:solidFill>
            <a:effectLst/>
            <a:latin typeface="+mn-lt"/>
            <a:ea typeface="+mn-ea"/>
            <a:cs typeface="Arial" panose="020B0604020202020204" pitchFamily="34" charset="0"/>
          </a:endParaRPr>
        </a:p>
        <a:p>
          <a:r>
            <a:rPr lang="pt-BR" sz="1100" b="1">
              <a:solidFill>
                <a:sysClr val="windowText" lastClr="000000"/>
              </a:solidFill>
              <a:effectLst/>
              <a:latin typeface="+mn-lt"/>
              <a:ea typeface="+mn-ea"/>
              <a:cs typeface="Arial" panose="020B0604020202020204" pitchFamily="34" charset="0"/>
            </a:rPr>
            <a:t>Tomada de Preços nº: </a:t>
          </a:r>
          <a:r>
            <a:rPr lang="pt-BR" sz="1100">
              <a:solidFill>
                <a:sysClr val="windowText" lastClr="000000"/>
              </a:solidFill>
              <a:effectLst/>
              <a:latin typeface="+mn-lt"/>
              <a:ea typeface="+mn-ea"/>
              <a:cs typeface="Arial" panose="020B0604020202020204" pitchFamily="34" charset="0"/>
            </a:rPr>
            <a:t>03/2020</a:t>
          </a:r>
        </a:p>
        <a:p>
          <a:r>
            <a:rPr lang="pt-BR" sz="1100" b="1">
              <a:solidFill>
                <a:sysClr val="windowText" lastClr="000000"/>
              </a:solidFill>
              <a:effectLst/>
              <a:latin typeface="+mn-lt"/>
              <a:ea typeface="+mn-ea"/>
              <a:cs typeface="Arial" panose="020B0604020202020204" pitchFamily="34" charset="0"/>
            </a:rPr>
            <a:t>Órgão: </a:t>
          </a:r>
          <a:r>
            <a:rPr lang="pt-BR" sz="1100">
              <a:solidFill>
                <a:sysClr val="windowText" lastClr="000000"/>
              </a:solidFill>
              <a:effectLst/>
              <a:latin typeface="+mn-lt"/>
              <a:ea typeface="+mn-ea"/>
              <a:cs typeface="Arial" panose="020B0604020202020204" pitchFamily="34" charset="0"/>
            </a:rPr>
            <a:t>Instituto Federal de</a:t>
          </a:r>
          <a:r>
            <a:rPr lang="pt-BR" sz="1100">
              <a:solidFill>
                <a:schemeClr val="dk1"/>
              </a:solidFill>
              <a:effectLst/>
              <a:latin typeface="+mn-lt"/>
              <a:ea typeface="+mn-ea"/>
              <a:cs typeface="Arial" panose="020B0604020202020204" pitchFamily="34" charset="0"/>
            </a:rPr>
            <a:t> Educação, Ciência e Tecnologia Farroupilha – </a:t>
          </a:r>
          <a:r>
            <a:rPr lang="pt-BR" sz="1100" i="1">
              <a:solidFill>
                <a:schemeClr val="dk1"/>
              </a:solidFill>
              <a:effectLst/>
              <a:latin typeface="+mn-lt"/>
              <a:ea typeface="+mn-ea"/>
              <a:cs typeface="Arial" panose="020B0604020202020204" pitchFamily="34" charset="0"/>
            </a:rPr>
            <a:t>Campus</a:t>
          </a:r>
          <a:r>
            <a:rPr lang="pt-BR" sz="1100">
              <a:solidFill>
                <a:schemeClr val="dk1"/>
              </a:solidFill>
              <a:effectLst/>
              <a:latin typeface="+mn-lt"/>
              <a:ea typeface="+mn-ea"/>
              <a:cs typeface="Arial" panose="020B0604020202020204" pitchFamily="34" charset="0"/>
            </a:rPr>
            <a:t> Santo Ângelo</a:t>
          </a:r>
          <a:r>
            <a:rPr lang="pt-BR" sz="1100" b="1">
              <a:solidFill>
                <a:schemeClr val="dk1"/>
              </a:solidFill>
              <a:effectLst/>
              <a:latin typeface="+mn-lt"/>
              <a:ea typeface="+mn-ea"/>
              <a:cs typeface="Arial" panose="020B0604020202020204" pitchFamily="34" charset="0"/>
            </a:rPr>
            <a:t>.</a:t>
          </a:r>
          <a:endParaRPr lang="pt-BR" sz="1100">
            <a:solidFill>
              <a:schemeClr val="dk1"/>
            </a:solidFill>
            <a:effectLst/>
            <a:latin typeface="+mn-lt"/>
            <a:ea typeface="+mn-ea"/>
            <a:cs typeface="Arial" panose="020B0604020202020204" pitchFamily="34" charset="0"/>
          </a:endParaRPr>
        </a:p>
        <a:p>
          <a:r>
            <a:rPr lang="pt-BR" sz="1100">
              <a:latin typeface="+mn-lt"/>
              <a:cs typeface="Arial" panose="020B0604020202020204" pitchFamily="34" charset="0"/>
            </a:rPr>
            <a:t>Objeto: PRÉDIO</a:t>
          </a:r>
          <a:r>
            <a:rPr lang="pt-BR" sz="1100" baseline="0">
              <a:latin typeface="+mn-lt"/>
              <a:cs typeface="Arial" panose="020B0604020202020204" pitchFamily="34" charset="0"/>
            </a:rPr>
            <a:t> SALAS DE AULA - BLOCO C</a:t>
          </a:r>
          <a:endParaRPr lang="pt-BR" sz="1100">
            <a:latin typeface="+mn-lt"/>
            <a:cs typeface="Arial" panose="020B0604020202020204" pitchFamily="34" charset="0"/>
          </a:endParaRPr>
        </a:p>
        <a:p>
          <a:r>
            <a:rPr lang="pt-BR" sz="1100">
              <a:latin typeface="+mn-lt"/>
              <a:cs typeface="Arial" panose="020B0604020202020204" pitchFamily="34" charset="0"/>
            </a:rPr>
            <a:t>Área:  622,09 m²</a:t>
          </a:r>
        </a:p>
      </xdr:txBody>
    </xdr:sp>
    <xdr:clientData/>
  </xdr:twoCellAnchor>
  <xdr:twoCellAnchor>
    <xdr:from>
      <xdr:col>0</xdr:col>
      <xdr:colOff>238125</xdr:colOff>
      <xdr:row>18</xdr:row>
      <xdr:rowOff>219075</xdr:rowOff>
    </xdr:from>
    <xdr:to>
      <xdr:col>9</xdr:col>
      <xdr:colOff>228600</xdr:colOff>
      <xdr:row>29</xdr:row>
      <xdr:rowOff>247650</xdr:rowOff>
    </xdr:to>
    <xdr:sp macro="" textlink="">
      <xdr:nvSpPr>
        <xdr:cNvPr id="8" name="CaixaDeTexto 7"/>
        <xdr:cNvSpPr txBox="1"/>
      </xdr:nvSpPr>
      <xdr:spPr>
        <a:xfrm>
          <a:off x="238125" y="3648075"/>
          <a:ext cx="5476875" cy="3619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mn-lt"/>
              <a:ea typeface="+mn-ea"/>
              <a:cs typeface="Arial" panose="020B0604020202020204" pitchFamily="34" charset="0"/>
            </a:rPr>
            <a:t>A empresa </a:t>
          </a:r>
          <a:r>
            <a:rPr lang="pt-BR" sz="1100" b="1">
              <a:solidFill>
                <a:srgbClr val="FF0000"/>
              </a:solidFill>
              <a:effectLst/>
              <a:latin typeface="+mn-lt"/>
              <a:ea typeface="+mn-ea"/>
              <a:cs typeface="Arial" panose="020B0604020202020204" pitchFamily="34" charset="0"/>
            </a:rPr>
            <a:t>(razão social/cnpj), </a:t>
          </a:r>
          <a:r>
            <a:rPr lang="pt-BR" sz="1100">
              <a:solidFill>
                <a:schemeClr val="dk1"/>
              </a:solidFill>
              <a:effectLst/>
              <a:latin typeface="+mn-lt"/>
              <a:ea typeface="+mn-ea"/>
              <a:cs typeface="Arial" panose="020B0604020202020204" pitchFamily="34" charset="0"/>
            </a:rPr>
            <a:t>estabelecida </a:t>
          </a:r>
          <a:r>
            <a:rPr lang="pt-BR" sz="1100" b="1">
              <a:solidFill>
                <a:srgbClr val="FF0000"/>
              </a:solidFill>
              <a:effectLst/>
              <a:latin typeface="+mn-lt"/>
              <a:ea typeface="+mn-ea"/>
              <a:cs typeface="Arial" panose="020B0604020202020204" pitchFamily="34" charset="0"/>
            </a:rPr>
            <a:t>(endereço completo), </a:t>
          </a:r>
          <a:r>
            <a:rPr lang="pt-BR" sz="1100">
              <a:solidFill>
                <a:schemeClr val="dk1"/>
              </a:solidFill>
              <a:effectLst/>
              <a:latin typeface="+mn-lt"/>
              <a:ea typeface="+mn-ea"/>
              <a:cs typeface="Arial" panose="020B0604020202020204" pitchFamily="34" charset="0"/>
            </a:rPr>
            <a:t>vem apresentar proposta para execução da Obra de Construção do</a:t>
          </a:r>
          <a:r>
            <a:rPr lang="pt-BR" sz="1100" b="0">
              <a:solidFill>
                <a:schemeClr val="dk1"/>
              </a:solidFill>
              <a:effectLst/>
              <a:latin typeface="+mn-lt"/>
              <a:ea typeface="+mn-ea"/>
              <a:cs typeface="Arial" panose="020B0604020202020204" pitchFamily="34" charset="0"/>
            </a:rPr>
            <a:t> Prédio</a:t>
          </a:r>
          <a:r>
            <a:rPr lang="pt-BR" sz="1100" b="0" baseline="0">
              <a:solidFill>
                <a:schemeClr val="dk1"/>
              </a:solidFill>
              <a:effectLst/>
              <a:latin typeface="+mn-lt"/>
              <a:ea typeface="+mn-ea"/>
              <a:cs typeface="Arial" panose="020B0604020202020204" pitchFamily="34" charset="0"/>
            </a:rPr>
            <a:t> Salas de Aula - Bloco C</a:t>
          </a:r>
          <a:r>
            <a:rPr lang="pt-BR" sz="1100" b="0" baseline="0">
              <a:solidFill>
                <a:schemeClr val="dk1"/>
              </a:solidFill>
              <a:effectLst/>
              <a:latin typeface="+mn-lt"/>
              <a:ea typeface="+mn-ea"/>
              <a:cs typeface="+mn-cs"/>
            </a:rPr>
            <a:t> </a:t>
          </a:r>
          <a:r>
            <a:rPr lang="pt-BR" sz="1100" b="0">
              <a:solidFill>
                <a:schemeClr val="dk1"/>
              </a:solidFill>
              <a:effectLst/>
              <a:latin typeface="+mn-lt"/>
              <a:ea typeface="+mn-ea"/>
              <a:cs typeface="+mn-cs"/>
            </a:rPr>
            <a:t>do Instituto Federal Farroupilha - Campus Santo Ângelo</a:t>
          </a:r>
          <a:r>
            <a:rPr lang="pt-BR" sz="1100">
              <a:solidFill>
                <a:schemeClr val="dk1"/>
              </a:solidFill>
              <a:effectLst/>
              <a:latin typeface="+mn-lt"/>
              <a:ea typeface="+mn-ea"/>
              <a:cs typeface="Arial" panose="020B0604020202020204" pitchFamily="34" charset="0"/>
            </a:rPr>
            <a:t>, localizado na </a:t>
          </a:r>
          <a:r>
            <a:rPr lang="pt-BR" sz="1100">
              <a:solidFill>
                <a:schemeClr val="dk1"/>
              </a:solidFill>
              <a:effectLst/>
              <a:latin typeface="+mn-lt"/>
              <a:ea typeface="+mn-ea"/>
              <a:cs typeface="+mn-cs"/>
            </a:rPr>
            <a:t>RS 218, Km 5 – CEP 98 806-700 – Santo Ângelo/RS</a:t>
          </a:r>
          <a:r>
            <a:rPr lang="pt-BR" sz="1100">
              <a:solidFill>
                <a:schemeClr val="dk1"/>
              </a:solidFill>
              <a:effectLst/>
              <a:latin typeface="+mn-lt"/>
              <a:ea typeface="+mn-ea"/>
              <a:cs typeface="Arial" panose="020B0604020202020204" pitchFamily="34" charset="0"/>
            </a:rPr>
            <a:t>.</a:t>
          </a:r>
        </a:p>
        <a:p>
          <a:r>
            <a:rPr lang="pt-BR" sz="1100">
              <a:solidFill>
                <a:schemeClr val="dk1"/>
              </a:solidFill>
              <a:effectLst/>
              <a:latin typeface="+mn-lt"/>
              <a:ea typeface="+mn-ea"/>
              <a:cs typeface="Arial" panose="020B0604020202020204" pitchFamily="34" charset="0"/>
            </a:rPr>
            <a:t>Para tanto, propões a execução da obra, em regime de empreitada por </a:t>
          </a:r>
          <a:r>
            <a:rPr lang="pt-BR" sz="1100" b="1">
              <a:solidFill>
                <a:schemeClr val="dk1"/>
              </a:solidFill>
              <a:effectLst/>
              <a:latin typeface="+mn-lt"/>
              <a:ea typeface="+mn-ea"/>
              <a:cs typeface="Arial" panose="020B0604020202020204" pitchFamily="34" charset="0"/>
            </a:rPr>
            <a:t>preço global</a:t>
          </a:r>
          <a:r>
            <a:rPr lang="pt-BR" sz="1100">
              <a:solidFill>
                <a:schemeClr val="dk1"/>
              </a:solidFill>
              <a:effectLst/>
              <a:latin typeface="+mn-lt"/>
              <a:ea typeface="+mn-ea"/>
              <a:cs typeface="Arial" panose="020B0604020202020204" pitchFamily="34" charset="0"/>
            </a:rPr>
            <a:t>, pelo valor global de </a:t>
          </a:r>
          <a:r>
            <a:rPr lang="pt-BR" sz="1100" b="1">
              <a:solidFill>
                <a:srgbClr val="FF0000"/>
              </a:solidFill>
              <a:effectLst/>
              <a:latin typeface="+mn-lt"/>
              <a:ea typeface="+mn-ea"/>
              <a:cs typeface="Arial" panose="020B0604020202020204" pitchFamily="34" charset="0"/>
            </a:rPr>
            <a:t>R$....(xxx</a:t>
          </a:r>
          <a:r>
            <a:rPr lang="pt-BR" sz="1100">
              <a:solidFill>
                <a:schemeClr val="dk1"/>
              </a:solidFill>
              <a:effectLst/>
              <a:latin typeface="+mn-lt"/>
              <a:ea typeface="+mn-ea"/>
              <a:cs typeface="Arial" panose="020B0604020202020204" pitchFamily="34" charset="0"/>
            </a:rPr>
            <a:t>).</a:t>
          </a:r>
        </a:p>
        <a:p>
          <a:endParaRPr lang="pt-BR" sz="1100">
            <a:solidFill>
              <a:schemeClr val="dk1"/>
            </a:solidFill>
            <a:effectLst/>
            <a:latin typeface="+mn-lt"/>
            <a:ea typeface="+mn-ea"/>
            <a:cs typeface="Arial" panose="020B0604020202020204" pitchFamily="34" charset="0"/>
          </a:endParaRPr>
        </a:p>
        <a:p>
          <a:r>
            <a:rPr lang="pt-BR" sz="1100">
              <a:solidFill>
                <a:schemeClr val="dk1"/>
              </a:solidFill>
              <a:effectLst/>
              <a:latin typeface="+mn-lt"/>
              <a:ea typeface="+mn-ea"/>
              <a:cs typeface="Arial" panose="020B0604020202020204" pitchFamily="34" charset="0"/>
            </a:rPr>
            <a:t>São partes integrantes desta proposta:</a:t>
          </a:r>
        </a:p>
        <a:p>
          <a:endParaRPr lang="pt-BR" sz="1100">
            <a:solidFill>
              <a:schemeClr val="dk1"/>
            </a:solidFill>
            <a:effectLst/>
            <a:latin typeface="+mn-lt"/>
            <a:ea typeface="+mn-ea"/>
            <a:cs typeface="Arial" panose="020B0604020202020204" pitchFamily="34" charset="0"/>
          </a:endParaRPr>
        </a:p>
        <a:p>
          <a:r>
            <a:rPr lang="pt-BR" sz="1100" baseline="0">
              <a:solidFill>
                <a:schemeClr val="dk1"/>
              </a:solidFill>
              <a:effectLst/>
              <a:latin typeface="+mn-lt"/>
              <a:ea typeface="+mn-ea"/>
              <a:cs typeface="Arial" panose="020B0604020202020204" pitchFamily="34" charset="0"/>
            </a:rPr>
            <a:t>&gt; Orçamento Sintético</a:t>
          </a:r>
        </a:p>
        <a:p>
          <a:pPr marL="0" marR="0" indent="0" defTabSz="914400" eaLnBrk="1" fontAlgn="auto" latinLnBrk="0" hangingPunct="1">
            <a:lnSpc>
              <a:spcPct val="100000"/>
            </a:lnSpc>
            <a:spcBef>
              <a:spcPts val="0"/>
            </a:spcBef>
            <a:spcAft>
              <a:spcPts val="0"/>
            </a:spcAft>
            <a:buClrTx/>
            <a:buSzTx/>
            <a:buFontTx/>
            <a:buNone/>
            <a:tabLst/>
            <a:defRPr/>
          </a:pPr>
          <a:r>
            <a:rPr lang="pt-BR" sz="1100">
              <a:solidFill>
                <a:schemeClr val="dk1"/>
              </a:solidFill>
              <a:effectLst/>
              <a:latin typeface="+mn-lt"/>
              <a:ea typeface="+mn-ea"/>
              <a:cs typeface="+mn-cs"/>
            </a:rPr>
            <a:t>&gt;</a:t>
          </a:r>
          <a:r>
            <a:rPr lang="pt-BR" sz="1100" baseline="0">
              <a:solidFill>
                <a:schemeClr val="dk1"/>
              </a:solidFill>
              <a:effectLst/>
              <a:latin typeface="+mn-lt"/>
              <a:ea typeface="+mn-ea"/>
              <a:cs typeface="+mn-cs"/>
            </a:rPr>
            <a:t> Bonificação das Despesas Indiretas</a:t>
          </a:r>
          <a:endParaRPr lang="pt-BR">
            <a:effectLst/>
          </a:endParaRPr>
        </a:p>
        <a:p>
          <a:r>
            <a:rPr lang="pt-BR" sz="1100" baseline="0">
              <a:solidFill>
                <a:schemeClr val="dk1"/>
              </a:solidFill>
              <a:effectLst/>
              <a:latin typeface="+mn-lt"/>
              <a:ea typeface="+mn-ea"/>
              <a:cs typeface="Arial" panose="020B0604020202020204" pitchFamily="34" charset="0"/>
            </a:rPr>
            <a:t>&gt; Cronograma Físico Financeiro</a:t>
          </a:r>
          <a:endParaRPr lang="pt-BR" sz="1100">
            <a:solidFill>
              <a:schemeClr val="dk1"/>
            </a:solidFill>
            <a:effectLst/>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pt-BR" sz="1100" baseline="0">
              <a:solidFill>
                <a:schemeClr val="dk1"/>
              </a:solidFill>
              <a:effectLst/>
              <a:latin typeface="+mn-lt"/>
              <a:ea typeface="+mn-ea"/>
              <a:cs typeface="+mn-cs"/>
            </a:rPr>
            <a:t>&gt; Orçamento Resumo</a:t>
          </a:r>
          <a:endParaRPr lang="pt-BR">
            <a:effectLst/>
          </a:endParaRPr>
        </a:p>
        <a:p>
          <a:r>
            <a:rPr lang="pt-BR" sz="1100">
              <a:solidFill>
                <a:schemeClr val="dk1"/>
              </a:solidFill>
              <a:effectLst/>
              <a:latin typeface="+mn-lt"/>
              <a:ea typeface="+mn-ea"/>
              <a:cs typeface="Arial" panose="020B0604020202020204" pitchFamily="34" charset="0"/>
            </a:rPr>
            <a:t> </a:t>
          </a:r>
        </a:p>
        <a:p>
          <a:r>
            <a:rPr lang="pt-BR" sz="1100">
              <a:solidFill>
                <a:schemeClr val="dk1"/>
              </a:solidFill>
              <a:effectLst/>
              <a:latin typeface="+mn-lt"/>
              <a:ea typeface="+mn-ea"/>
              <a:cs typeface="Arial" panose="020B0604020202020204" pitchFamily="34" charset="0"/>
            </a:rPr>
            <a:t>A presente proposta é validade por </a:t>
          </a:r>
          <a:r>
            <a:rPr lang="pt-BR" sz="1100" b="0">
              <a:solidFill>
                <a:schemeClr val="dk1"/>
              </a:solidFill>
              <a:effectLst/>
              <a:latin typeface="+mn-lt"/>
              <a:ea typeface="+mn-ea"/>
              <a:cs typeface="Arial" panose="020B0604020202020204" pitchFamily="34" charset="0"/>
            </a:rPr>
            <a:t>90 (noventa) dias</a:t>
          </a:r>
          <a:r>
            <a:rPr lang="pt-BR" sz="1100">
              <a:solidFill>
                <a:schemeClr val="dk1"/>
              </a:solidFill>
              <a:effectLst/>
              <a:latin typeface="+mn-lt"/>
              <a:ea typeface="+mn-ea"/>
              <a:cs typeface="Arial" panose="020B0604020202020204" pitchFamily="34" charset="0"/>
            </a:rPr>
            <a:t>, a contar da apresentação.</a:t>
          </a:r>
        </a:p>
        <a:p>
          <a:endParaRPr lang="pt-BR" sz="1100"/>
        </a:p>
      </xdr:txBody>
    </xdr:sp>
    <xdr:clientData/>
  </xdr:twoCellAnchor>
  <xdr:twoCellAnchor>
    <xdr:from>
      <xdr:col>0</xdr:col>
      <xdr:colOff>238125</xdr:colOff>
      <xdr:row>31</xdr:row>
      <xdr:rowOff>28575</xdr:rowOff>
    </xdr:from>
    <xdr:to>
      <xdr:col>9</xdr:col>
      <xdr:colOff>219075</xdr:colOff>
      <xdr:row>36</xdr:row>
      <xdr:rowOff>0</xdr:rowOff>
    </xdr:to>
    <xdr:sp macro="" textlink="">
      <xdr:nvSpPr>
        <xdr:cNvPr id="9" name="CaixaDeTexto 8"/>
        <xdr:cNvSpPr txBox="1"/>
      </xdr:nvSpPr>
      <xdr:spPr>
        <a:xfrm>
          <a:off x="238125" y="7753350"/>
          <a:ext cx="5467350" cy="17240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endParaRPr lang="pt-BR" sz="1100">
            <a:solidFill>
              <a:schemeClr val="dk1"/>
            </a:solidFill>
            <a:effectLst/>
            <a:latin typeface="Arial" panose="020B0604020202020204" pitchFamily="34" charset="0"/>
            <a:ea typeface="+mn-ea"/>
            <a:cs typeface="Arial" panose="020B0604020202020204" pitchFamily="34" charset="0"/>
          </a:endParaRPr>
        </a:p>
        <a:p>
          <a:pPr algn="r"/>
          <a:r>
            <a:rPr lang="pt-BR" sz="1100">
              <a:solidFill>
                <a:schemeClr val="dk1"/>
              </a:solidFill>
              <a:effectLst/>
              <a:latin typeface="+mn-lt"/>
              <a:ea typeface="+mn-ea"/>
              <a:cs typeface="Arial" panose="020B0604020202020204" pitchFamily="34" charset="0"/>
            </a:rPr>
            <a:t>LOCAL/UF,XXX DE XXX DE 2020</a:t>
          </a:r>
        </a:p>
        <a:p>
          <a:r>
            <a:rPr lang="pt-BR" sz="1100">
              <a:solidFill>
                <a:schemeClr val="dk1"/>
              </a:solidFill>
              <a:effectLst/>
              <a:latin typeface="+mn-lt"/>
              <a:ea typeface="+mn-ea"/>
              <a:cs typeface="Arial" panose="020B0604020202020204" pitchFamily="34" charset="0"/>
            </a:rPr>
            <a:t> </a:t>
          </a:r>
        </a:p>
        <a:p>
          <a:r>
            <a:rPr lang="pt-BR" sz="1100">
              <a:solidFill>
                <a:schemeClr val="dk1"/>
              </a:solidFill>
              <a:effectLst/>
              <a:latin typeface="+mn-lt"/>
              <a:ea typeface="+mn-ea"/>
              <a:cs typeface="Arial" panose="020B0604020202020204" pitchFamily="34" charset="0"/>
            </a:rPr>
            <a:t> </a:t>
          </a:r>
        </a:p>
        <a:p>
          <a:r>
            <a:rPr lang="pt-BR" sz="1100">
              <a:solidFill>
                <a:schemeClr val="dk1"/>
              </a:solidFill>
              <a:effectLst/>
              <a:latin typeface="+mn-lt"/>
              <a:ea typeface="+mn-ea"/>
              <a:cs typeface="Arial" panose="020B0604020202020204" pitchFamily="34" charset="0"/>
            </a:rPr>
            <a:t> </a:t>
          </a:r>
        </a:p>
        <a:p>
          <a:pPr algn="ctr"/>
          <a:r>
            <a:rPr lang="pt-BR" sz="1100">
              <a:solidFill>
                <a:schemeClr val="dk1"/>
              </a:solidFill>
              <a:effectLst/>
              <a:latin typeface="+mn-lt"/>
              <a:ea typeface="+mn-ea"/>
              <a:cs typeface="Arial" panose="020B0604020202020204" pitchFamily="34" charset="0"/>
            </a:rPr>
            <a:t>__________________________________</a:t>
          </a:r>
        </a:p>
        <a:p>
          <a:pPr algn="ctr"/>
          <a:r>
            <a:rPr lang="pt-BR" sz="1100">
              <a:solidFill>
                <a:schemeClr val="dk1"/>
              </a:solidFill>
              <a:effectLst/>
              <a:latin typeface="+mn-lt"/>
              <a:ea typeface="+mn-ea"/>
              <a:cs typeface="Arial" panose="020B0604020202020204" pitchFamily="34" charset="0"/>
            </a:rPr>
            <a:t>RESPONSÁVEL PELA EMPRESA</a:t>
          </a:r>
        </a:p>
        <a:p>
          <a:pPr algn="ctr"/>
          <a:r>
            <a:rPr lang="pt-BR" sz="1100">
              <a:solidFill>
                <a:schemeClr val="dk1"/>
              </a:solidFill>
              <a:effectLst/>
              <a:latin typeface="+mn-lt"/>
              <a:ea typeface="+mn-ea"/>
              <a:cs typeface="Arial" panose="020B0604020202020204" pitchFamily="34" charset="0"/>
            </a:rPr>
            <a:t>CARIMBO</a:t>
          </a:r>
          <a:r>
            <a:rPr lang="pt-BR" sz="1100" baseline="0">
              <a:solidFill>
                <a:schemeClr val="dk1"/>
              </a:solidFill>
              <a:effectLst/>
              <a:latin typeface="+mn-lt"/>
              <a:ea typeface="+mn-ea"/>
              <a:cs typeface="Arial" panose="020B0604020202020204" pitchFamily="34" charset="0"/>
            </a:rPr>
            <a:t> E ASSINATURA</a:t>
          </a:r>
          <a:endParaRPr lang="pt-BR" sz="1100">
            <a:latin typeface="+mn-lt"/>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38100</xdr:colOff>
          <xdr:row>4</xdr:row>
          <xdr:rowOff>66675</xdr:rowOff>
        </xdr:from>
        <xdr:to>
          <xdr:col>3</xdr:col>
          <xdr:colOff>409575</xdr:colOff>
          <xdr:row>7</xdr:row>
          <xdr:rowOff>57150</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image" Target="../media/image2.emf"/><Relationship Id="rId4" Type="http://schemas.openxmlformats.org/officeDocument/2006/relationships/package" Target="../embeddings/Documento_do_Microsoft_Word1.docx"/></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topLeftCell="A14" workbookViewId="0">
      <selection sqref="A1:J37"/>
    </sheetView>
  </sheetViews>
  <sheetFormatPr defaultRowHeight="15"/>
  <cols>
    <col min="1" max="16384" width="9.140625" style="51"/>
  </cols>
  <sheetData>
    <row r="1" spans="1:10">
      <c r="A1" s="189"/>
      <c r="B1" s="190"/>
      <c r="C1" s="190"/>
      <c r="D1" s="190"/>
      <c r="E1" s="190"/>
      <c r="F1" s="190"/>
      <c r="G1" s="190"/>
      <c r="H1" s="190"/>
      <c r="I1" s="190"/>
      <c r="J1" s="191"/>
    </row>
    <row r="2" spans="1:10">
      <c r="A2" s="192"/>
      <c r="B2" s="193"/>
      <c r="C2" s="193"/>
      <c r="D2" s="193"/>
      <c r="E2" s="193"/>
      <c r="F2" s="193"/>
      <c r="G2" s="193"/>
      <c r="H2" s="193"/>
      <c r="I2" s="193"/>
      <c r="J2" s="194"/>
    </row>
    <row r="3" spans="1:10">
      <c r="A3" s="192"/>
      <c r="B3" s="193"/>
      <c r="C3" s="193"/>
      <c r="D3" s="193"/>
      <c r="E3" s="193"/>
      <c r="F3" s="193"/>
      <c r="G3" s="193"/>
      <c r="H3" s="193"/>
      <c r="I3" s="193"/>
      <c r="J3" s="194"/>
    </row>
    <row r="4" spans="1:10">
      <c r="A4" s="192"/>
      <c r="B4" s="193"/>
      <c r="C4" s="193"/>
      <c r="D4" s="193"/>
      <c r="E4" s="193"/>
      <c r="F4" s="193"/>
      <c r="G4" s="193"/>
      <c r="H4" s="193"/>
      <c r="I4" s="193"/>
      <c r="J4" s="194"/>
    </row>
    <row r="5" spans="1:10">
      <c r="A5" s="192"/>
      <c r="B5" s="193"/>
      <c r="C5" s="193"/>
      <c r="D5" s="193"/>
      <c r="E5" s="193"/>
      <c r="F5" s="193"/>
      <c r="G5" s="193"/>
      <c r="H5" s="193"/>
      <c r="I5" s="193"/>
      <c r="J5" s="194"/>
    </row>
    <row r="6" spans="1:10">
      <c r="A6" s="192"/>
      <c r="B6" s="193"/>
      <c r="C6" s="193"/>
      <c r="D6" s="193"/>
      <c r="E6" s="193"/>
      <c r="F6" s="193"/>
      <c r="G6" s="193"/>
      <c r="H6" s="193"/>
      <c r="I6" s="193"/>
      <c r="J6" s="194"/>
    </row>
    <row r="7" spans="1:10">
      <c r="A7" s="192"/>
      <c r="B7" s="193"/>
      <c r="C7" s="193"/>
      <c r="D7" s="193"/>
      <c r="E7" s="193"/>
      <c r="F7" s="193"/>
      <c r="G7" s="193"/>
      <c r="H7" s="193"/>
      <c r="I7" s="193"/>
      <c r="J7" s="194"/>
    </row>
    <row r="8" spans="1:10">
      <c r="A8" s="192"/>
      <c r="B8" s="193"/>
      <c r="C8" s="193"/>
      <c r="D8" s="193"/>
      <c r="E8" s="193"/>
      <c r="F8" s="193"/>
      <c r="G8" s="193"/>
      <c r="H8" s="193"/>
      <c r="I8" s="193"/>
      <c r="J8" s="194"/>
    </row>
    <row r="9" spans="1:10">
      <c r="A9" s="192"/>
      <c r="B9" s="193"/>
      <c r="C9" s="193"/>
      <c r="D9" s="193"/>
      <c r="E9" s="193"/>
      <c r="F9" s="193"/>
      <c r="G9" s="193"/>
      <c r="H9" s="193"/>
      <c r="I9" s="193"/>
      <c r="J9" s="194"/>
    </row>
    <row r="10" spans="1:10">
      <c r="A10" s="192"/>
      <c r="B10" s="193"/>
      <c r="C10" s="193"/>
      <c r="D10" s="193"/>
      <c r="E10" s="193"/>
      <c r="F10" s="193"/>
      <c r="G10" s="193"/>
      <c r="H10" s="193"/>
      <c r="I10" s="193"/>
      <c r="J10" s="194"/>
    </row>
    <row r="11" spans="1:10">
      <c r="A11" s="192"/>
      <c r="B11" s="193"/>
      <c r="C11" s="193"/>
      <c r="D11" s="193"/>
      <c r="E11" s="193"/>
      <c r="F11" s="193"/>
      <c r="G11" s="193"/>
      <c r="H11" s="193"/>
      <c r="I11" s="193"/>
      <c r="J11" s="194"/>
    </row>
    <row r="12" spans="1:10">
      <c r="A12" s="192"/>
      <c r="B12" s="193"/>
      <c r="C12" s="193"/>
      <c r="D12" s="193"/>
      <c r="E12" s="193"/>
      <c r="F12" s="193"/>
      <c r="G12" s="193"/>
      <c r="H12" s="193"/>
      <c r="I12" s="193"/>
      <c r="J12" s="194"/>
    </row>
    <row r="13" spans="1:10">
      <c r="A13" s="192"/>
      <c r="B13" s="193"/>
      <c r="C13" s="193"/>
      <c r="D13" s="193"/>
      <c r="E13" s="193"/>
      <c r="F13" s="193"/>
      <c r="G13" s="193"/>
      <c r="H13" s="193"/>
      <c r="I13" s="193"/>
      <c r="J13" s="194"/>
    </row>
    <row r="14" spans="1:10">
      <c r="A14" s="192"/>
      <c r="B14" s="193"/>
      <c r="C14" s="193"/>
      <c r="D14" s="193"/>
      <c r="E14" s="193"/>
      <c r="F14" s="193"/>
      <c r="G14" s="193"/>
      <c r="H14" s="193"/>
      <c r="I14" s="193"/>
      <c r="J14" s="194"/>
    </row>
    <row r="15" spans="1:10">
      <c r="A15" s="192"/>
      <c r="B15" s="193"/>
      <c r="C15" s="193"/>
      <c r="D15" s="193"/>
      <c r="E15" s="193"/>
      <c r="F15" s="193"/>
      <c r="G15" s="193"/>
      <c r="H15" s="193"/>
      <c r="I15" s="193"/>
      <c r="J15" s="194"/>
    </row>
    <row r="16" spans="1:10">
      <c r="A16" s="192"/>
      <c r="B16" s="193"/>
      <c r="C16" s="193"/>
      <c r="D16" s="193"/>
      <c r="E16" s="193"/>
      <c r="F16" s="193"/>
      <c r="G16" s="193"/>
      <c r="H16" s="193"/>
      <c r="I16" s="193"/>
      <c r="J16" s="194"/>
    </row>
    <row r="17" spans="1:10">
      <c r="A17" s="195"/>
      <c r="B17" s="196"/>
      <c r="C17" s="196"/>
      <c r="D17" s="196"/>
      <c r="E17" s="196"/>
      <c r="F17" s="196"/>
      <c r="G17" s="196"/>
      <c r="H17" s="196"/>
      <c r="I17" s="196"/>
      <c r="J17" s="197"/>
    </row>
    <row r="18" spans="1:10">
      <c r="A18" s="195"/>
      <c r="B18" s="196"/>
      <c r="C18" s="196"/>
      <c r="D18" s="196"/>
      <c r="E18" s="196"/>
      <c r="F18" s="196"/>
      <c r="G18" s="196"/>
      <c r="H18" s="196"/>
      <c r="I18" s="196"/>
      <c r="J18" s="197"/>
    </row>
    <row r="19" spans="1:10" ht="23.25">
      <c r="A19" s="212"/>
      <c r="B19" s="213"/>
      <c r="C19" s="213"/>
      <c r="D19" s="213"/>
      <c r="E19" s="213"/>
      <c r="F19" s="213"/>
      <c r="G19" s="213"/>
      <c r="H19" s="213"/>
      <c r="I19" s="213"/>
      <c r="J19" s="214"/>
    </row>
    <row r="20" spans="1:10" ht="27.75">
      <c r="A20" s="198"/>
      <c r="B20" s="199"/>
      <c r="C20" s="200"/>
      <c r="D20" s="200"/>
      <c r="E20" s="200"/>
      <c r="F20" s="200"/>
      <c r="G20" s="200"/>
      <c r="H20" s="200"/>
      <c r="I20" s="200"/>
      <c r="J20" s="201"/>
    </row>
    <row r="21" spans="1:10" ht="23.25">
      <c r="A21" s="212"/>
      <c r="B21" s="213"/>
      <c r="C21" s="213"/>
      <c r="D21" s="213"/>
      <c r="E21" s="213"/>
      <c r="F21" s="213"/>
      <c r="G21" s="213"/>
      <c r="H21" s="213"/>
      <c r="I21" s="213"/>
      <c r="J21" s="214"/>
    </row>
    <row r="22" spans="1:10" ht="27.75">
      <c r="A22" s="202"/>
      <c r="B22" s="203"/>
      <c r="C22" s="203"/>
      <c r="D22" s="203"/>
      <c r="E22" s="203"/>
      <c r="F22" s="203"/>
      <c r="G22" s="203"/>
      <c r="H22" s="203"/>
      <c r="I22" s="203"/>
      <c r="J22" s="204"/>
    </row>
    <row r="23" spans="1:10" ht="23.25">
      <c r="A23" s="212"/>
      <c r="B23" s="213"/>
      <c r="C23" s="213"/>
      <c r="D23" s="213"/>
      <c r="E23" s="213"/>
      <c r="F23" s="213"/>
      <c r="G23" s="213"/>
      <c r="H23" s="213"/>
      <c r="I23" s="213"/>
      <c r="J23" s="214"/>
    </row>
    <row r="24" spans="1:10" ht="27.75">
      <c r="A24" s="202"/>
      <c r="B24" s="203"/>
      <c r="C24" s="203"/>
      <c r="D24" s="203"/>
      <c r="E24" s="203"/>
      <c r="F24" s="203"/>
      <c r="G24" s="203"/>
      <c r="H24" s="203"/>
      <c r="I24" s="203"/>
      <c r="J24" s="204"/>
    </row>
    <row r="25" spans="1:10" ht="27.75">
      <c r="A25" s="202"/>
      <c r="B25" s="203"/>
      <c r="C25" s="203"/>
      <c r="D25" s="203"/>
      <c r="E25" s="203"/>
      <c r="F25" s="203"/>
      <c r="G25" s="203"/>
      <c r="H25" s="203"/>
      <c r="I25" s="203"/>
      <c r="J25" s="204"/>
    </row>
    <row r="26" spans="1:10" ht="27.75">
      <c r="A26" s="202"/>
      <c r="B26" s="203"/>
      <c r="C26" s="203"/>
      <c r="D26" s="203"/>
      <c r="E26" s="203"/>
      <c r="F26" s="203"/>
      <c r="G26" s="203"/>
      <c r="H26" s="203"/>
      <c r="I26" s="203"/>
      <c r="J26" s="204"/>
    </row>
    <row r="27" spans="1:10" ht="23.25">
      <c r="A27" s="212"/>
      <c r="B27" s="213"/>
      <c r="C27" s="213"/>
      <c r="D27" s="213"/>
      <c r="E27" s="213"/>
      <c r="F27" s="213"/>
      <c r="G27" s="213"/>
      <c r="H27" s="213"/>
      <c r="I27" s="213"/>
      <c r="J27" s="214"/>
    </row>
    <row r="28" spans="1:10" ht="27.75">
      <c r="A28" s="202"/>
      <c r="B28" s="203"/>
      <c r="C28" s="203"/>
      <c r="D28" s="203"/>
      <c r="E28" s="203"/>
      <c r="F28" s="203"/>
      <c r="G28" s="203"/>
      <c r="H28" s="203"/>
      <c r="I28" s="203"/>
      <c r="J28" s="204"/>
    </row>
    <row r="29" spans="1:10" ht="23.25">
      <c r="A29" s="212"/>
      <c r="B29" s="213"/>
      <c r="C29" s="213"/>
      <c r="D29" s="213"/>
      <c r="E29" s="213"/>
      <c r="F29" s="213"/>
      <c r="G29" s="213"/>
      <c r="H29" s="213"/>
      <c r="I29" s="213"/>
      <c r="J29" s="214"/>
    </row>
    <row r="30" spans="1:10" ht="27.75">
      <c r="A30" s="202"/>
      <c r="B30" s="203"/>
      <c r="C30" s="203"/>
      <c r="D30" s="203"/>
      <c r="E30" s="203"/>
      <c r="F30" s="203"/>
      <c r="G30" s="203"/>
      <c r="H30" s="203"/>
      <c r="I30" s="203"/>
      <c r="J30" s="204"/>
    </row>
    <row r="31" spans="1:10" ht="27.75">
      <c r="A31" s="202"/>
      <c r="B31" s="203"/>
      <c r="C31" s="203"/>
      <c r="D31" s="203"/>
      <c r="E31" s="203"/>
      <c r="F31" s="203"/>
      <c r="G31" s="203"/>
      <c r="H31" s="203"/>
      <c r="I31" s="203"/>
      <c r="J31" s="204"/>
    </row>
    <row r="32" spans="1:10" ht="27.75">
      <c r="A32" s="202"/>
      <c r="B32" s="203"/>
      <c r="C32" s="203"/>
      <c r="D32" s="203"/>
      <c r="E32" s="203"/>
      <c r="F32" s="203"/>
      <c r="G32" s="203"/>
      <c r="H32" s="203"/>
      <c r="I32" s="203"/>
      <c r="J32" s="204"/>
    </row>
    <row r="33" spans="1:10" ht="27.75">
      <c r="A33" s="205"/>
      <c r="B33" s="206"/>
      <c r="C33" s="206"/>
      <c r="D33" s="206"/>
      <c r="E33" s="206"/>
      <c r="F33" s="206"/>
      <c r="G33" s="206"/>
      <c r="H33" s="206"/>
      <c r="I33" s="206"/>
      <c r="J33" s="207"/>
    </row>
    <row r="34" spans="1:10" ht="27.75">
      <c r="A34" s="205"/>
      <c r="B34" s="206"/>
      <c r="C34" s="206"/>
      <c r="D34" s="206"/>
      <c r="E34" s="206"/>
      <c r="F34" s="206"/>
      <c r="G34" s="206"/>
      <c r="H34" s="206"/>
      <c r="I34" s="206"/>
      <c r="J34" s="207"/>
    </row>
    <row r="35" spans="1:10" ht="27.75">
      <c r="A35" s="205"/>
      <c r="B35" s="206"/>
      <c r="C35" s="206"/>
      <c r="D35" s="206"/>
      <c r="E35" s="206"/>
      <c r="F35" s="206"/>
      <c r="G35" s="206"/>
      <c r="H35" s="206"/>
      <c r="I35" s="206"/>
      <c r="J35" s="207"/>
    </row>
    <row r="36" spans="1:10" ht="27">
      <c r="A36" s="198"/>
      <c r="B36" s="200"/>
      <c r="C36" s="200"/>
      <c r="D36" s="200"/>
      <c r="E36" s="200"/>
      <c r="F36" s="200"/>
      <c r="G36" s="200"/>
      <c r="H36" s="200"/>
      <c r="I36" s="200"/>
      <c r="J36" s="201"/>
    </row>
    <row r="37" spans="1:10">
      <c r="A37" s="208"/>
      <c r="B37" s="209"/>
      <c r="C37" s="209"/>
      <c r="D37" s="209"/>
      <c r="E37" s="209"/>
      <c r="F37" s="209"/>
      <c r="G37" s="209"/>
      <c r="H37" s="209"/>
      <c r="I37" s="209"/>
      <c r="J37" s="210"/>
    </row>
    <row r="38" spans="1:10">
      <c r="A38" s="211"/>
      <c r="B38" s="211"/>
      <c r="C38" s="211"/>
      <c r="D38" s="211"/>
      <c r="E38" s="211"/>
      <c r="F38" s="211"/>
      <c r="G38" s="211"/>
      <c r="H38" s="211"/>
      <c r="I38" s="211"/>
      <c r="J38" s="211"/>
    </row>
  </sheetData>
  <mergeCells count="5">
    <mergeCell ref="A19:J19"/>
    <mergeCell ref="A21:J21"/>
    <mergeCell ref="A23:J23"/>
    <mergeCell ref="A27:J27"/>
    <mergeCell ref="A29:J29"/>
  </mergeCells>
  <pageMargins left="0.511811024" right="0.511811024" top="0.78740157499999996" bottom="0.78740157499999996" header="0.31496062000000002" footer="0.31496062000000002"/>
  <pageSetup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293"/>
  <sheetViews>
    <sheetView topLeftCell="A266" zoomScale="70" zoomScaleNormal="70" zoomScaleSheetLayoutView="80" workbookViewId="0">
      <selection sqref="A1:G293"/>
    </sheetView>
  </sheetViews>
  <sheetFormatPr defaultRowHeight="15.75"/>
  <cols>
    <col min="1" max="1" width="9.140625" style="65"/>
    <col min="2" max="2" width="94" style="66" customWidth="1"/>
    <col min="3" max="3" width="14.42578125" style="67" customWidth="1"/>
    <col min="4" max="4" width="9.140625" style="65"/>
    <col min="5" max="5" width="16.42578125" style="68" customWidth="1"/>
    <col min="6" max="6" width="17.7109375" style="68" customWidth="1"/>
    <col min="7" max="7" width="21.7109375" style="92" customWidth="1"/>
    <col min="8" max="8" width="11.85546875" customWidth="1"/>
    <col min="9" max="9" width="13.7109375" style="51" bestFit="1" customWidth="1"/>
  </cols>
  <sheetData>
    <row r="2" spans="1:10" s="30" customFormat="1">
      <c r="A2" s="59" t="s">
        <v>187</v>
      </c>
      <c r="B2" s="61"/>
      <c r="C2" s="62"/>
      <c r="D2" s="60"/>
      <c r="E2" s="63"/>
      <c r="F2" s="63"/>
      <c r="G2" s="184"/>
    </row>
    <row r="3" spans="1:10">
      <c r="A3" s="64" t="s">
        <v>26</v>
      </c>
    </row>
    <row r="4" spans="1:10" s="30" customFormat="1">
      <c r="A4" s="69"/>
      <c r="B4" s="61"/>
      <c r="C4" s="62"/>
      <c r="D4" s="70" t="s">
        <v>580</v>
      </c>
      <c r="E4" s="68"/>
      <c r="F4" s="68"/>
      <c r="G4" s="92"/>
    </row>
    <row r="5" spans="1:10">
      <c r="A5" s="59" t="s">
        <v>263</v>
      </c>
      <c r="D5" s="216" t="s">
        <v>27</v>
      </c>
      <c r="E5" s="216"/>
      <c r="F5" s="216"/>
      <c r="G5" s="185">
        <v>0.23</v>
      </c>
    </row>
    <row r="6" spans="1:10" s="52" customFormat="1">
      <c r="A6" s="71" t="s">
        <v>503</v>
      </c>
      <c r="B6" s="177"/>
      <c r="C6" s="67"/>
      <c r="D6" s="217" t="s">
        <v>28</v>
      </c>
      <c r="E6" s="217"/>
      <c r="F6" s="217"/>
      <c r="G6" s="186">
        <v>0.16</v>
      </c>
    </row>
    <row r="8" spans="1:10" s="2" customFormat="1">
      <c r="A8" s="215"/>
      <c r="B8" s="215"/>
      <c r="C8" s="215"/>
      <c r="D8" s="215"/>
      <c r="E8" s="215"/>
      <c r="F8" s="215"/>
      <c r="G8" s="215"/>
      <c r="I8" s="30"/>
    </row>
    <row r="9" spans="1:10" s="2" customFormat="1" ht="50.25" customHeight="1">
      <c r="A9" s="72" t="s">
        <v>29</v>
      </c>
      <c r="B9" s="72" t="s">
        <v>30</v>
      </c>
      <c r="C9" s="73" t="s">
        <v>31</v>
      </c>
      <c r="D9" s="72" t="s">
        <v>32</v>
      </c>
      <c r="E9" s="74" t="s">
        <v>33</v>
      </c>
      <c r="F9" s="74" t="s">
        <v>34</v>
      </c>
      <c r="G9" s="187" t="s">
        <v>35</v>
      </c>
      <c r="I9" s="30"/>
    </row>
    <row r="10" spans="1:10" s="24" customFormat="1">
      <c r="A10" s="75">
        <v>1</v>
      </c>
      <c r="B10" s="76" t="s">
        <v>36</v>
      </c>
      <c r="C10" s="77"/>
      <c r="D10" s="75"/>
      <c r="E10" s="78"/>
      <c r="F10" s="78"/>
      <c r="G10" s="149">
        <f>SUM(G11:G16)</f>
        <v>0</v>
      </c>
    </row>
    <row r="11" spans="1:10" s="52" customFormat="1" ht="30.75">
      <c r="A11" s="81" t="s">
        <v>130</v>
      </c>
      <c r="B11" s="80" t="s">
        <v>37</v>
      </c>
      <c r="C11" s="79">
        <v>6</v>
      </c>
      <c r="D11" s="81" t="s">
        <v>53</v>
      </c>
      <c r="E11" s="82"/>
      <c r="F11" s="84"/>
      <c r="G11" s="84">
        <f>F11*C11</f>
        <v>0</v>
      </c>
    </row>
    <row r="12" spans="1:10" s="52" customFormat="1" ht="30.75">
      <c r="A12" s="81" t="s">
        <v>131</v>
      </c>
      <c r="B12" s="80" t="s">
        <v>137</v>
      </c>
      <c r="C12" s="79">
        <v>2</v>
      </c>
      <c r="D12" s="81" t="s">
        <v>38</v>
      </c>
      <c r="E12" s="82"/>
      <c r="F12" s="84"/>
      <c r="G12" s="84">
        <f t="shared" ref="G12:G14" si="0">F12*C12</f>
        <v>0</v>
      </c>
    </row>
    <row r="13" spans="1:10" s="52" customFormat="1" ht="45.75">
      <c r="A13" s="81" t="s">
        <v>132</v>
      </c>
      <c r="B13" s="80" t="s">
        <v>266</v>
      </c>
      <c r="C13" s="79">
        <v>1</v>
      </c>
      <c r="D13" s="81" t="s">
        <v>53</v>
      </c>
      <c r="E13" s="82"/>
      <c r="F13" s="84"/>
      <c r="G13" s="84">
        <f t="shared" ref="G13" si="1">F13*C13</f>
        <v>0</v>
      </c>
    </row>
    <row r="14" spans="1:10" s="52" customFormat="1" ht="30.75">
      <c r="A14" s="81" t="s">
        <v>133</v>
      </c>
      <c r="B14" s="80" t="s">
        <v>509</v>
      </c>
      <c r="C14" s="79">
        <v>190</v>
      </c>
      <c r="D14" s="81" t="s">
        <v>84</v>
      </c>
      <c r="E14" s="82"/>
      <c r="F14" s="84"/>
      <c r="G14" s="84">
        <f t="shared" si="0"/>
        <v>0</v>
      </c>
      <c r="H14" s="176"/>
    </row>
    <row r="15" spans="1:10" s="52" customFormat="1" ht="30.75">
      <c r="A15" s="81" t="s">
        <v>134</v>
      </c>
      <c r="B15" s="80" t="s">
        <v>508</v>
      </c>
      <c r="C15" s="79">
        <v>114</v>
      </c>
      <c r="D15" s="81" t="s">
        <v>84</v>
      </c>
      <c r="E15" s="82"/>
      <c r="F15" s="84"/>
      <c r="G15" s="84">
        <f t="shared" ref="G15:G16" si="2">F15*C15</f>
        <v>0</v>
      </c>
      <c r="H15" s="36"/>
      <c r="I15" s="36"/>
      <c r="J15" s="36"/>
    </row>
    <row r="16" spans="1:10" s="52" customFormat="1" ht="30.75">
      <c r="A16" s="81" t="s">
        <v>135</v>
      </c>
      <c r="B16" s="80" t="s">
        <v>265</v>
      </c>
      <c r="C16" s="79">
        <v>1</v>
      </c>
      <c r="D16" s="81" t="s">
        <v>39</v>
      </c>
      <c r="E16" s="82"/>
      <c r="F16" s="84"/>
      <c r="G16" s="84">
        <f t="shared" si="2"/>
        <v>0</v>
      </c>
    </row>
    <row r="17" spans="1:9" s="150" customFormat="1">
      <c r="A17" s="145">
        <v>2</v>
      </c>
      <c r="B17" s="146" t="s">
        <v>148</v>
      </c>
      <c r="C17" s="77"/>
      <c r="D17" s="145"/>
      <c r="E17" s="149"/>
      <c r="F17" s="149"/>
      <c r="G17" s="149">
        <f>SUM(G18)</f>
        <v>0</v>
      </c>
    </row>
    <row r="18" spans="1:9" s="52" customFormat="1" ht="60.75">
      <c r="A18" s="81" t="s">
        <v>136</v>
      </c>
      <c r="B18" s="80" t="s">
        <v>579</v>
      </c>
      <c r="C18" s="79">
        <v>1</v>
      </c>
      <c r="D18" s="152" t="s">
        <v>189</v>
      </c>
      <c r="E18" s="82"/>
      <c r="F18" s="84"/>
      <c r="G18" s="84">
        <f t="shared" ref="G18" si="3">F18*C18</f>
        <v>0</v>
      </c>
      <c r="I18" s="51"/>
    </row>
    <row r="19" spans="1:9" s="150" customFormat="1">
      <c r="A19" s="145">
        <v>3</v>
      </c>
      <c r="B19" s="146" t="s">
        <v>115</v>
      </c>
      <c r="C19" s="77"/>
      <c r="D19" s="145"/>
      <c r="E19" s="149"/>
      <c r="F19" s="149"/>
      <c r="G19" s="149">
        <f>SUM(G20:G24)</f>
        <v>0</v>
      </c>
    </row>
    <row r="20" spans="1:9" s="52" customFormat="1">
      <c r="A20" s="81" t="s">
        <v>143</v>
      </c>
      <c r="B20" s="80" t="s">
        <v>145</v>
      </c>
      <c r="C20" s="79">
        <f>50*45</f>
        <v>2250</v>
      </c>
      <c r="D20" s="85" t="s">
        <v>41</v>
      </c>
      <c r="E20" s="82"/>
      <c r="F20" s="84"/>
      <c r="G20" s="84">
        <f t="shared" ref="G20" si="4">F20*C20</f>
        <v>0</v>
      </c>
    </row>
    <row r="21" spans="1:9" s="52" customFormat="1" ht="30.75">
      <c r="A21" s="81" t="s">
        <v>144</v>
      </c>
      <c r="B21" s="80" t="s">
        <v>582</v>
      </c>
      <c r="C21" s="79">
        <v>2006</v>
      </c>
      <c r="D21" s="85" t="s">
        <v>42</v>
      </c>
      <c r="E21" s="82"/>
      <c r="F21" s="84"/>
      <c r="G21" s="84">
        <f t="shared" ref="G21:G24" si="5">F21*C21</f>
        <v>0</v>
      </c>
    </row>
    <row r="22" spans="1:9" s="52" customFormat="1" ht="15">
      <c r="A22" s="81" t="s">
        <v>241</v>
      </c>
      <c r="B22" s="153" t="s">
        <v>146</v>
      </c>
      <c r="C22" s="79">
        <v>2006</v>
      </c>
      <c r="D22" s="85" t="s">
        <v>42</v>
      </c>
      <c r="E22" s="82"/>
      <c r="F22" s="84"/>
      <c r="G22" s="84">
        <f t="shared" si="5"/>
        <v>0</v>
      </c>
    </row>
    <row r="23" spans="1:9" s="52" customFormat="1" ht="15">
      <c r="A23" s="81" t="s">
        <v>242</v>
      </c>
      <c r="B23" s="153" t="s">
        <v>583</v>
      </c>
      <c r="C23" s="79">
        <v>2006</v>
      </c>
      <c r="D23" s="85" t="s">
        <v>42</v>
      </c>
      <c r="E23" s="82"/>
      <c r="F23" s="84"/>
      <c r="G23" s="84">
        <f t="shared" ref="G23" si="6">F23*C23</f>
        <v>0</v>
      </c>
    </row>
    <row r="24" spans="1:9" s="52" customFormat="1" ht="15">
      <c r="A24" s="81" t="s">
        <v>267</v>
      </c>
      <c r="B24" s="153" t="s">
        <v>268</v>
      </c>
      <c r="C24" s="79">
        <v>770</v>
      </c>
      <c r="D24" s="85" t="s">
        <v>41</v>
      </c>
      <c r="E24" s="82"/>
      <c r="F24" s="84"/>
      <c r="G24" s="84">
        <f t="shared" si="5"/>
        <v>0</v>
      </c>
    </row>
    <row r="25" spans="1:9" s="150" customFormat="1">
      <c r="A25" s="145">
        <v>4</v>
      </c>
      <c r="B25" s="146" t="s">
        <v>40</v>
      </c>
      <c r="C25" s="77"/>
      <c r="D25" s="145"/>
      <c r="E25" s="149"/>
      <c r="F25" s="149"/>
      <c r="G25" s="149">
        <f>SUM(G26:G31)</f>
        <v>0</v>
      </c>
    </row>
    <row r="26" spans="1:9" s="162" customFormat="1" ht="45.75">
      <c r="A26" s="85" t="s">
        <v>310</v>
      </c>
      <c r="B26" s="160" t="s">
        <v>307</v>
      </c>
      <c r="C26" s="163">
        <v>90</v>
      </c>
      <c r="D26" s="85" t="s">
        <v>84</v>
      </c>
      <c r="E26" s="82"/>
      <c r="F26" s="82"/>
      <c r="G26" s="82">
        <f t="shared" ref="G26" si="7">F26*C26</f>
        <v>0</v>
      </c>
    </row>
    <row r="27" spans="1:9" s="162" customFormat="1" ht="45.75">
      <c r="A27" s="85" t="s">
        <v>311</v>
      </c>
      <c r="B27" s="160" t="s">
        <v>308</v>
      </c>
      <c r="C27" s="163">
        <v>180</v>
      </c>
      <c r="D27" s="85" t="s">
        <v>84</v>
      </c>
      <c r="E27" s="158"/>
      <c r="F27" s="82"/>
      <c r="G27" s="82">
        <f t="shared" ref="G27:G28" si="8">F27*C27</f>
        <v>0</v>
      </c>
    </row>
    <row r="28" spans="1:9" s="162" customFormat="1" ht="45.75">
      <c r="A28" s="85" t="s">
        <v>312</v>
      </c>
      <c r="B28" s="160" t="s">
        <v>309</v>
      </c>
      <c r="C28" s="163">
        <v>90</v>
      </c>
      <c r="D28" s="85" t="s">
        <v>84</v>
      </c>
      <c r="E28" s="158"/>
      <c r="F28" s="82"/>
      <c r="G28" s="82">
        <f t="shared" si="8"/>
        <v>0</v>
      </c>
    </row>
    <row r="29" spans="1:9" s="162" customFormat="1" ht="30.75">
      <c r="A29" s="85" t="s">
        <v>313</v>
      </c>
      <c r="B29" s="165" t="s">
        <v>515</v>
      </c>
      <c r="C29" s="163">
        <v>1</v>
      </c>
      <c r="D29" s="151" t="s">
        <v>32</v>
      </c>
      <c r="E29" s="158"/>
      <c r="F29" s="82"/>
      <c r="G29" s="82">
        <f t="shared" ref="G29" si="9">F29*C29</f>
        <v>0</v>
      </c>
    </row>
    <row r="30" spans="1:9" s="35" customFormat="1" ht="30.75">
      <c r="A30" s="85" t="s">
        <v>313</v>
      </c>
      <c r="B30" s="160" t="s">
        <v>584</v>
      </c>
      <c r="C30" s="163">
        <v>17.7</v>
      </c>
      <c r="D30" s="85" t="s">
        <v>42</v>
      </c>
      <c r="E30" s="82"/>
      <c r="F30" s="82"/>
      <c r="G30" s="82">
        <f t="shared" ref="G30:G31" si="10">F30*C30</f>
        <v>0</v>
      </c>
      <c r="H30" s="166"/>
    </row>
    <row r="31" spans="1:9" s="35" customFormat="1" ht="30.75">
      <c r="A31" s="85" t="s">
        <v>314</v>
      </c>
      <c r="B31" s="160" t="s">
        <v>299</v>
      </c>
      <c r="C31" s="163">
        <v>18.059999999999999</v>
      </c>
      <c r="D31" s="85" t="s">
        <v>42</v>
      </c>
      <c r="E31" s="82"/>
      <c r="F31" s="82"/>
      <c r="G31" s="82">
        <f t="shared" si="10"/>
        <v>0</v>
      </c>
    </row>
    <row r="32" spans="1:9" s="150" customFormat="1">
      <c r="A32" s="145">
        <v>5</v>
      </c>
      <c r="B32" s="146" t="s">
        <v>43</v>
      </c>
      <c r="C32" s="77"/>
      <c r="D32" s="145"/>
      <c r="E32" s="149"/>
      <c r="F32" s="149"/>
      <c r="G32" s="149">
        <f>SUM(G33:G36)</f>
        <v>0</v>
      </c>
    </row>
    <row r="33" spans="1:7" s="162" customFormat="1" ht="30.75">
      <c r="A33" s="85" t="s">
        <v>511</v>
      </c>
      <c r="B33" s="160" t="s">
        <v>300</v>
      </c>
      <c r="C33" s="157">
        <v>16.649999999999999</v>
      </c>
      <c r="D33" s="85" t="s">
        <v>42</v>
      </c>
      <c r="E33" s="82"/>
      <c r="F33" s="82"/>
      <c r="G33" s="82">
        <f t="shared" ref="G33:G36" si="11">F33*C33</f>
        <v>0</v>
      </c>
    </row>
    <row r="34" spans="1:7" s="162" customFormat="1" ht="30.75">
      <c r="A34" s="85" t="s">
        <v>512</v>
      </c>
      <c r="B34" s="160" t="s">
        <v>141</v>
      </c>
      <c r="C34" s="157">
        <v>6.41</v>
      </c>
      <c r="D34" s="85" t="s">
        <v>42</v>
      </c>
      <c r="E34" s="82"/>
      <c r="F34" s="82"/>
      <c r="G34" s="82">
        <f t="shared" si="11"/>
        <v>0</v>
      </c>
    </row>
    <row r="35" spans="1:7" s="162" customFormat="1" ht="30.75">
      <c r="A35" s="85" t="s">
        <v>513</v>
      </c>
      <c r="B35" s="160" t="s">
        <v>122</v>
      </c>
      <c r="C35" s="157">
        <v>7.38</v>
      </c>
      <c r="D35" s="85" t="s">
        <v>42</v>
      </c>
      <c r="E35" s="82"/>
      <c r="F35" s="82"/>
      <c r="G35" s="82">
        <f t="shared" si="11"/>
        <v>0</v>
      </c>
    </row>
    <row r="36" spans="1:7" s="162" customFormat="1" ht="75.75">
      <c r="A36" s="85" t="s">
        <v>514</v>
      </c>
      <c r="B36" s="160" t="s">
        <v>578</v>
      </c>
      <c r="C36" s="157">
        <v>683.35</v>
      </c>
      <c r="D36" s="85" t="s">
        <v>41</v>
      </c>
      <c r="E36" s="82"/>
      <c r="F36" s="82"/>
      <c r="G36" s="82">
        <f t="shared" si="11"/>
        <v>0</v>
      </c>
    </row>
    <row r="37" spans="1:7" s="150" customFormat="1">
      <c r="A37" s="145">
        <v>6</v>
      </c>
      <c r="B37" s="146" t="s">
        <v>44</v>
      </c>
      <c r="C37" s="77"/>
      <c r="D37" s="145"/>
      <c r="E37" s="149"/>
      <c r="F37" s="149"/>
      <c r="G37" s="149">
        <f>SUM(G38:G42)</f>
        <v>0</v>
      </c>
    </row>
    <row r="38" spans="1:7" s="52" customFormat="1" ht="30.75">
      <c r="A38" s="81" t="s">
        <v>138</v>
      </c>
      <c r="B38" s="80" t="s">
        <v>585</v>
      </c>
      <c r="C38" s="79">
        <v>305</v>
      </c>
      <c r="D38" s="81" t="s">
        <v>41</v>
      </c>
      <c r="E38" s="84"/>
      <c r="F38" s="84"/>
      <c r="G38" s="84">
        <f t="shared" ref="G38" si="12">F38*C38</f>
        <v>0</v>
      </c>
    </row>
    <row r="39" spans="1:7" s="52" customFormat="1" ht="45.75">
      <c r="A39" s="81" t="s">
        <v>139</v>
      </c>
      <c r="B39" s="80" t="s">
        <v>510</v>
      </c>
      <c r="C39" s="79">
        <v>95</v>
      </c>
      <c r="D39" s="81" t="s">
        <v>41</v>
      </c>
      <c r="E39" s="82"/>
      <c r="F39" s="84"/>
      <c r="G39" s="84">
        <f t="shared" ref="G39:G60" si="13">F39*C39</f>
        <v>0</v>
      </c>
    </row>
    <row r="40" spans="1:7" s="52" customFormat="1" ht="45.75">
      <c r="A40" s="81" t="s">
        <v>140</v>
      </c>
      <c r="B40" s="80" t="s">
        <v>193</v>
      </c>
      <c r="C40" s="79">
        <v>95</v>
      </c>
      <c r="D40" s="81" t="s">
        <v>41</v>
      </c>
      <c r="E40" s="84"/>
      <c r="F40" s="84"/>
      <c r="G40" s="84">
        <f t="shared" ref="G40:G42" si="14">F40*C40</f>
        <v>0</v>
      </c>
    </row>
    <row r="41" spans="1:7" s="52" customFormat="1" ht="30.75">
      <c r="A41" s="81" t="s">
        <v>191</v>
      </c>
      <c r="B41" s="80" t="s">
        <v>194</v>
      </c>
      <c r="C41" s="79">
        <v>95</v>
      </c>
      <c r="D41" s="81" t="s">
        <v>41</v>
      </c>
      <c r="E41" s="84"/>
      <c r="F41" s="84"/>
      <c r="G41" s="84">
        <f t="shared" si="14"/>
        <v>0</v>
      </c>
    </row>
    <row r="42" spans="1:7" s="52" customFormat="1" ht="60.75">
      <c r="A42" s="81" t="s">
        <v>192</v>
      </c>
      <c r="B42" s="80" t="s">
        <v>195</v>
      </c>
      <c r="C42" s="79">
        <v>95</v>
      </c>
      <c r="D42" s="81" t="s">
        <v>41</v>
      </c>
      <c r="E42" s="84"/>
      <c r="F42" s="84"/>
      <c r="G42" s="84">
        <f t="shared" si="14"/>
        <v>0</v>
      </c>
    </row>
    <row r="43" spans="1:7" s="150" customFormat="1">
      <c r="A43" s="145">
        <v>7</v>
      </c>
      <c r="B43" s="146" t="s">
        <v>182</v>
      </c>
      <c r="C43" s="77"/>
      <c r="D43" s="145"/>
      <c r="E43" s="149"/>
      <c r="F43" s="149"/>
      <c r="G43" s="149">
        <f>SUM(G44:G48)</f>
        <v>0</v>
      </c>
    </row>
    <row r="44" spans="1:7" s="52" customFormat="1" ht="45.75">
      <c r="A44" s="81" t="s">
        <v>47</v>
      </c>
      <c r="B44" s="80" t="s">
        <v>174</v>
      </c>
      <c r="C44" s="157">
        <v>187.8</v>
      </c>
      <c r="D44" s="85" t="s">
        <v>41</v>
      </c>
      <c r="E44" s="82"/>
      <c r="F44" s="84"/>
      <c r="G44" s="84">
        <f t="shared" si="13"/>
        <v>0</v>
      </c>
    </row>
    <row r="45" spans="1:7" s="52" customFormat="1" ht="45.75">
      <c r="A45" s="81" t="s">
        <v>54</v>
      </c>
      <c r="B45" s="80" t="s">
        <v>270</v>
      </c>
      <c r="C45" s="157">
        <v>416.9</v>
      </c>
      <c r="D45" s="85" t="s">
        <v>41</v>
      </c>
      <c r="E45" s="82"/>
      <c r="F45" s="84"/>
      <c r="G45" s="84">
        <f t="shared" si="13"/>
        <v>0</v>
      </c>
    </row>
    <row r="46" spans="1:7" s="52" customFormat="1">
      <c r="A46" s="81" t="s">
        <v>175</v>
      </c>
      <c r="B46" s="80" t="s">
        <v>142</v>
      </c>
      <c r="C46" s="157">
        <v>150</v>
      </c>
      <c r="D46" s="85" t="s">
        <v>45</v>
      </c>
      <c r="E46" s="82"/>
      <c r="F46" s="84"/>
      <c r="G46" s="84">
        <f t="shared" si="13"/>
        <v>0</v>
      </c>
    </row>
    <row r="47" spans="1:7" s="52" customFormat="1" ht="30.75">
      <c r="A47" s="81" t="s">
        <v>176</v>
      </c>
      <c r="B47" s="80" t="s">
        <v>199</v>
      </c>
      <c r="C47" s="157">
        <v>70.37</v>
      </c>
      <c r="D47" s="85" t="s">
        <v>45</v>
      </c>
      <c r="E47" s="82"/>
      <c r="F47" s="84"/>
      <c r="G47" s="84">
        <f t="shared" si="13"/>
        <v>0</v>
      </c>
    </row>
    <row r="48" spans="1:7" s="52" customFormat="1" ht="30.75">
      <c r="A48" s="81" t="s">
        <v>506</v>
      </c>
      <c r="B48" s="80" t="s">
        <v>505</v>
      </c>
      <c r="C48" s="79">
        <v>33</v>
      </c>
      <c r="D48" s="85" t="s">
        <v>45</v>
      </c>
      <c r="E48" s="84"/>
      <c r="F48" s="84"/>
      <c r="G48" s="84">
        <f t="shared" ref="G48" si="15">F48*C48</f>
        <v>0</v>
      </c>
    </row>
    <row r="49" spans="1:7" s="24" customFormat="1">
      <c r="A49" s="145">
        <v>8</v>
      </c>
      <c r="B49" s="146" t="s">
        <v>46</v>
      </c>
      <c r="C49" s="140"/>
      <c r="D49" s="139"/>
      <c r="E49" s="141"/>
      <c r="F49" s="141"/>
      <c r="G49" s="149">
        <f>SUM(G51:G60)</f>
        <v>0</v>
      </c>
    </row>
    <row r="50" spans="1:7" s="31" customFormat="1">
      <c r="A50" s="147" t="s">
        <v>177</v>
      </c>
      <c r="B50" s="148" t="s">
        <v>48</v>
      </c>
      <c r="C50" s="143"/>
      <c r="D50" s="142"/>
      <c r="E50" s="144"/>
      <c r="F50" s="144"/>
      <c r="G50" s="155"/>
    </row>
    <row r="51" spans="1:7" s="52" customFormat="1" ht="45.75">
      <c r="A51" s="81" t="s">
        <v>476</v>
      </c>
      <c r="B51" s="80" t="s">
        <v>264</v>
      </c>
      <c r="C51" s="79">
        <f>3*1.6*2.7</f>
        <v>12.960000000000003</v>
      </c>
      <c r="D51" s="81" t="s">
        <v>41</v>
      </c>
      <c r="E51" s="82"/>
      <c r="F51" s="84"/>
      <c r="G51" s="84">
        <f t="shared" si="13"/>
        <v>0</v>
      </c>
    </row>
    <row r="52" spans="1:7" s="52" customFormat="1" ht="45.75">
      <c r="A52" s="81" t="s">
        <v>477</v>
      </c>
      <c r="B52" s="80" t="s">
        <v>49</v>
      </c>
      <c r="C52" s="79">
        <f>1.6*2.1</f>
        <v>3.3600000000000003</v>
      </c>
      <c r="D52" s="81" t="s">
        <v>41</v>
      </c>
      <c r="E52" s="82"/>
      <c r="F52" s="84"/>
      <c r="G52" s="84">
        <f>F52*C52</f>
        <v>0</v>
      </c>
    </row>
    <row r="53" spans="1:7" s="52" customFormat="1" ht="30.75">
      <c r="A53" s="81" t="s">
        <v>478</v>
      </c>
      <c r="B53" s="80" t="s">
        <v>50</v>
      </c>
      <c r="C53" s="79">
        <f>2*4.41*2.7</f>
        <v>23.814000000000004</v>
      </c>
      <c r="D53" s="81" t="s">
        <v>41</v>
      </c>
      <c r="E53" s="82"/>
      <c r="F53" s="84"/>
      <c r="G53" s="84">
        <f t="shared" si="13"/>
        <v>0</v>
      </c>
    </row>
    <row r="54" spans="1:7" s="52" customFormat="1" ht="30.75">
      <c r="A54" s="81" t="s">
        <v>479</v>
      </c>
      <c r="B54" s="80" t="s">
        <v>51</v>
      </c>
      <c r="C54" s="79">
        <f>13*4.1*1.6</f>
        <v>85.28</v>
      </c>
      <c r="D54" s="81" t="s">
        <v>41</v>
      </c>
      <c r="E54" s="82"/>
      <c r="F54" s="84"/>
      <c r="G54" s="84">
        <f t="shared" si="13"/>
        <v>0</v>
      </c>
    </row>
    <row r="55" spans="1:7" s="52" customFormat="1" ht="30.75">
      <c r="A55" s="81" t="s">
        <v>480</v>
      </c>
      <c r="B55" s="80" t="s">
        <v>52</v>
      </c>
      <c r="C55" s="79">
        <f>3*1.09*0.8</f>
        <v>2.6160000000000005</v>
      </c>
      <c r="D55" s="81" t="s">
        <v>41</v>
      </c>
      <c r="E55" s="82"/>
      <c r="F55" s="84"/>
      <c r="G55" s="84">
        <f t="shared" si="13"/>
        <v>0</v>
      </c>
    </row>
    <row r="56" spans="1:7" s="52" customFormat="1" ht="30.75">
      <c r="A56" s="81" t="s">
        <v>481</v>
      </c>
      <c r="B56" s="80" t="s">
        <v>196</v>
      </c>
      <c r="C56" s="79">
        <v>6</v>
      </c>
      <c r="D56" s="81" t="s">
        <v>53</v>
      </c>
      <c r="E56" s="82"/>
      <c r="F56" s="84"/>
      <c r="G56" s="84">
        <f t="shared" ref="G56" si="16">F56*C56</f>
        <v>0</v>
      </c>
    </row>
    <row r="57" spans="1:7" s="31" customFormat="1">
      <c r="A57" s="147" t="s">
        <v>178</v>
      </c>
      <c r="B57" s="148" t="s">
        <v>55</v>
      </c>
      <c r="C57" s="143"/>
      <c r="D57" s="142"/>
      <c r="E57" s="144"/>
      <c r="F57" s="144"/>
      <c r="G57" s="155"/>
    </row>
    <row r="58" spans="1:7" s="52" customFormat="1" ht="30.75">
      <c r="A58" s="81" t="s">
        <v>482</v>
      </c>
      <c r="B58" s="80" t="s">
        <v>56</v>
      </c>
      <c r="C58" s="79">
        <v>2</v>
      </c>
      <c r="D58" s="81" t="s">
        <v>39</v>
      </c>
      <c r="E58" s="84"/>
      <c r="F58" s="84"/>
      <c r="G58" s="84">
        <f t="shared" si="13"/>
        <v>0</v>
      </c>
    </row>
    <row r="59" spans="1:7" s="52" customFormat="1">
      <c r="A59" s="81" t="s">
        <v>483</v>
      </c>
      <c r="B59" s="80" t="s">
        <v>57</v>
      </c>
      <c r="C59" s="79">
        <v>6</v>
      </c>
      <c r="D59" s="81" t="s">
        <v>39</v>
      </c>
      <c r="E59" s="82"/>
      <c r="F59" s="84"/>
      <c r="G59" s="84">
        <f t="shared" si="13"/>
        <v>0</v>
      </c>
    </row>
    <row r="60" spans="1:7" s="52" customFormat="1">
      <c r="A60" s="81" t="s">
        <v>484</v>
      </c>
      <c r="B60" s="80" t="s">
        <v>111</v>
      </c>
      <c r="C60" s="79">
        <f>C58</f>
        <v>2</v>
      </c>
      <c r="D60" s="81" t="s">
        <v>39</v>
      </c>
      <c r="E60" s="84"/>
      <c r="F60" s="84"/>
      <c r="G60" s="84">
        <f t="shared" si="13"/>
        <v>0</v>
      </c>
    </row>
    <row r="61" spans="1:7" s="24" customFormat="1">
      <c r="A61" s="145">
        <v>9</v>
      </c>
      <c r="B61" s="146" t="s">
        <v>58</v>
      </c>
      <c r="C61" s="140"/>
      <c r="D61" s="139"/>
      <c r="E61" s="141"/>
      <c r="F61" s="141"/>
      <c r="G61" s="149">
        <f>SUM(G62:G67)</f>
        <v>0</v>
      </c>
    </row>
    <row r="62" spans="1:7" s="52" customFormat="1">
      <c r="A62" s="81" t="s">
        <v>485</v>
      </c>
      <c r="B62" s="80" t="s">
        <v>60</v>
      </c>
      <c r="C62" s="79">
        <f>2*8.424</f>
        <v>16.847999999999999</v>
      </c>
      <c r="D62" s="85" t="s">
        <v>59</v>
      </c>
      <c r="E62" s="82"/>
      <c r="F62" s="84"/>
      <c r="G62" s="84">
        <f t="shared" ref="G62:G96" si="17">F62*C62</f>
        <v>0</v>
      </c>
    </row>
    <row r="63" spans="1:7" s="52" customFormat="1">
      <c r="A63" s="81" t="s">
        <v>486</v>
      </c>
      <c r="B63" s="80" t="s">
        <v>61</v>
      </c>
      <c r="C63" s="79">
        <v>77.08</v>
      </c>
      <c r="D63" s="85" t="s">
        <v>59</v>
      </c>
      <c r="E63" s="82"/>
      <c r="F63" s="84"/>
      <c r="G63" s="84">
        <f t="shared" si="17"/>
        <v>0</v>
      </c>
    </row>
    <row r="64" spans="1:7" s="52" customFormat="1">
      <c r="A64" s="81" t="s">
        <v>487</v>
      </c>
      <c r="B64" s="80" t="s">
        <v>62</v>
      </c>
      <c r="C64" s="79">
        <v>8.8800000000000008</v>
      </c>
      <c r="D64" s="85" t="s">
        <v>59</v>
      </c>
      <c r="E64" s="82"/>
      <c r="F64" s="84"/>
      <c r="G64" s="84">
        <f t="shared" si="17"/>
        <v>0</v>
      </c>
    </row>
    <row r="65" spans="1:9" s="52" customFormat="1">
      <c r="A65" s="81" t="s">
        <v>488</v>
      </c>
      <c r="B65" s="80" t="s">
        <v>108</v>
      </c>
      <c r="C65" s="79">
        <f>3.75*3</f>
        <v>11.25</v>
      </c>
      <c r="D65" s="85" t="s">
        <v>59</v>
      </c>
      <c r="E65" s="82"/>
      <c r="F65" s="84"/>
      <c r="G65" s="84">
        <f t="shared" si="17"/>
        <v>0</v>
      </c>
    </row>
    <row r="66" spans="1:9" s="52" customFormat="1">
      <c r="A66" s="81" t="s">
        <v>489</v>
      </c>
      <c r="B66" s="80" t="s">
        <v>197</v>
      </c>
      <c r="C66" s="79">
        <f>0.2*1*6</f>
        <v>1.2000000000000002</v>
      </c>
      <c r="D66" s="85" t="s">
        <v>59</v>
      </c>
      <c r="E66" s="82"/>
      <c r="F66" s="84"/>
      <c r="G66" s="84">
        <f t="shared" ref="G66" si="18">F66*C66</f>
        <v>0</v>
      </c>
    </row>
    <row r="67" spans="1:9" s="52" customFormat="1">
      <c r="A67" s="81" t="s">
        <v>490</v>
      </c>
      <c r="B67" s="80" t="s">
        <v>188</v>
      </c>
      <c r="C67" s="79">
        <f>0.9*0.6*2</f>
        <v>1.08</v>
      </c>
      <c r="D67" s="85" t="s">
        <v>59</v>
      </c>
      <c r="E67" s="82"/>
      <c r="F67" s="84"/>
      <c r="G67" s="84">
        <f t="shared" si="17"/>
        <v>0</v>
      </c>
    </row>
    <row r="68" spans="1:9" s="150" customFormat="1">
      <c r="A68" s="145">
        <v>10</v>
      </c>
      <c r="B68" s="146" t="s">
        <v>63</v>
      </c>
      <c r="C68" s="77"/>
      <c r="D68" s="145"/>
      <c r="E68" s="149"/>
      <c r="F68" s="149"/>
      <c r="G68" s="149">
        <f>SUM(G69:G73)</f>
        <v>0</v>
      </c>
    </row>
    <row r="69" spans="1:9" s="52" customFormat="1" ht="30.75">
      <c r="A69" s="81" t="s">
        <v>469</v>
      </c>
      <c r="B69" s="80" t="s">
        <v>147</v>
      </c>
      <c r="C69" s="79">
        <v>598.6</v>
      </c>
      <c r="D69" s="85" t="s">
        <v>41</v>
      </c>
      <c r="E69" s="82"/>
      <c r="F69" s="84"/>
      <c r="G69" s="84">
        <f t="shared" si="17"/>
        <v>0</v>
      </c>
    </row>
    <row r="70" spans="1:9" s="52" customFormat="1">
      <c r="A70" s="81" t="s">
        <v>491</v>
      </c>
      <c r="B70" s="80" t="s">
        <v>109</v>
      </c>
      <c r="C70" s="79">
        <v>30</v>
      </c>
      <c r="D70" s="85" t="s">
        <v>45</v>
      </c>
      <c r="E70" s="82"/>
      <c r="F70" s="84"/>
      <c r="G70" s="84">
        <f>F70*C70</f>
        <v>0</v>
      </c>
    </row>
    <row r="71" spans="1:9" s="52" customFormat="1" ht="30.75">
      <c r="A71" s="81" t="s">
        <v>492</v>
      </c>
      <c r="B71" s="80" t="s">
        <v>64</v>
      </c>
      <c r="C71" s="79">
        <v>112.4</v>
      </c>
      <c r="D71" s="85" t="s">
        <v>45</v>
      </c>
      <c r="E71" s="82"/>
      <c r="F71" s="84"/>
      <c r="G71" s="84">
        <f t="shared" si="17"/>
        <v>0</v>
      </c>
    </row>
    <row r="72" spans="1:9" s="52" customFormat="1">
      <c r="A72" s="81" t="s">
        <v>493</v>
      </c>
      <c r="B72" s="80" t="s">
        <v>507</v>
      </c>
      <c r="C72" s="79">
        <v>41</v>
      </c>
      <c r="D72" s="85" t="s">
        <v>45</v>
      </c>
      <c r="E72" s="82"/>
      <c r="F72" s="84"/>
      <c r="G72" s="84">
        <f t="shared" si="17"/>
        <v>0</v>
      </c>
    </row>
    <row r="73" spans="1:9" s="52" customFormat="1">
      <c r="A73" s="81" t="s">
        <v>494</v>
      </c>
      <c r="B73" s="83" t="s">
        <v>110</v>
      </c>
      <c r="C73" s="79">
        <v>598.6</v>
      </c>
      <c r="D73" s="85" t="s">
        <v>59</v>
      </c>
      <c r="E73" s="82"/>
      <c r="F73" s="84"/>
      <c r="G73" s="84">
        <f t="shared" si="17"/>
        <v>0</v>
      </c>
    </row>
    <row r="74" spans="1:9" s="150" customFormat="1">
      <c r="A74" s="145">
        <v>11</v>
      </c>
      <c r="B74" s="146" t="s">
        <v>65</v>
      </c>
      <c r="C74" s="77"/>
      <c r="D74" s="145"/>
      <c r="E74" s="149"/>
      <c r="F74" s="149"/>
      <c r="G74" s="149">
        <f>SUM(G76:G85)</f>
        <v>0</v>
      </c>
    </row>
    <row r="75" spans="1:9" s="156" customFormat="1">
      <c r="A75" s="147" t="s">
        <v>67</v>
      </c>
      <c r="B75" s="148" t="s">
        <v>124</v>
      </c>
      <c r="C75" s="154"/>
      <c r="D75" s="147"/>
      <c r="E75" s="155"/>
      <c r="F75" s="155"/>
      <c r="G75" s="155"/>
    </row>
    <row r="76" spans="1:9" s="52" customFormat="1" ht="30.75">
      <c r="A76" s="81" t="s">
        <v>496</v>
      </c>
      <c r="B76" s="80" t="s">
        <v>495</v>
      </c>
      <c r="C76" s="157">
        <f>961.77-128.77</f>
        <v>833</v>
      </c>
      <c r="D76" s="81" t="s">
        <v>41</v>
      </c>
      <c r="E76" s="84"/>
      <c r="F76" s="84"/>
      <c r="G76" s="84">
        <f t="shared" si="17"/>
        <v>0</v>
      </c>
    </row>
    <row r="77" spans="1:9" s="52" customFormat="1">
      <c r="A77" s="81" t="s">
        <v>497</v>
      </c>
      <c r="B77" s="80" t="s">
        <v>217</v>
      </c>
      <c r="C77" s="157">
        <v>529.66</v>
      </c>
      <c r="D77" s="81" t="s">
        <v>41</v>
      </c>
      <c r="E77" s="84"/>
      <c r="F77" s="84"/>
      <c r="G77" s="84">
        <f t="shared" ref="G77" si="19">F77*C77</f>
        <v>0</v>
      </c>
      <c r="I77" s="159"/>
    </row>
    <row r="78" spans="1:9" s="162" customFormat="1">
      <c r="A78" s="81" t="s">
        <v>498</v>
      </c>
      <c r="B78" s="160" t="s">
        <v>259</v>
      </c>
      <c r="C78" s="157">
        <f>C76+C77</f>
        <v>1362.6599999999999</v>
      </c>
      <c r="D78" s="85" t="s">
        <v>41</v>
      </c>
      <c r="E78" s="82"/>
      <c r="F78" s="82"/>
      <c r="G78" s="82">
        <f t="shared" si="17"/>
        <v>0</v>
      </c>
    </row>
    <row r="79" spans="1:9" s="52" customFormat="1" ht="30.75">
      <c r="A79" s="81" t="s">
        <v>499</v>
      </c>
      <c r="B79" s="80" t="s">
        <v>586</v>
      </c>
      <c r="C79" s="157">
        <f>C78-C81</f>
        <v>1328.4599999999998</v>
      </c>
      <c r="D79" s="81" t="s">
        <v>41</v>
      </c>
      <c r="E79" s="82"/>
      <c r="F79" s="84"/>
      <c r="G79" s="84">
        <f t="shared" si="17"/>
        <v>0</v>
      </c>
    </row>
    <row r="80" spans="1:9" s="52" customFormat="1" ht="30.75">
      <c r="A80" s="81" t="s">
        <v>500</v>
      </c>
      <c r="B80" s="80" t="s">
        <v>271</v>
      </c>
      <c r="C80" s="157">
        <f>2*0.6</f>
        <v>1.2</v>
      </c>
      <c r="D80" s="81" t="s">
        <v>41</v>
      </c>
      <c r="E80" s="84"/>
      <c r="F80" s="84"/>
      <c r="G80" s="84">
        <f t="shared" si="17"/>
        <v>0</v>
      </c>
    </row>
    <row r="81" spans="1:11" s="52" customFormat="1" ht="30.75">
      <c r="A81" s="81" t="s">
        <v>501</v>
      </c>
      <c r="B81" s="80" t="s">
        <v>123</v>
      </c>
      <c r="C81" s="157">
        <f>2*7.6*2.25</f>
        <v>34.199999999999996</v>
      </c>
      <c r="D81" s="81" t="s">
        <v>41</v>
      </c>
      <c r="E81" s="84"/>
      <c r="F81" s="84"/>
      <c r="G81" s="84">
        <f t="shared" si="17"/>
        <v>0</v>
      </c>
      <c r="I81" s="159"/>
      <c r="J81" s="159"/>
    </row>
    <row r="82" spans="1:11" s="156" customFormat="1">
      <c r="A82" s="147" t="s">
        <v>72</v>
      </c>
      <c r="B82" s="148" t="s">
        <v>125</v>
      </c>
      <c r="C82" s="154"/>
      <c r="D82" s="147"/>
      <c r="E82" s="155"/>
      <c r="F82" s="155"/>
      <c r="G82" s="155"/>
    </row>
    <row r="83" spans="1:11" s="52" customFormat="1" ht="30.75">
      <c r="A83" s="81" t="s">
        <v>179</v>
      </c>
      <c r="B83" s="80" t="s">
        <v>502</v>
      </c>
      <c r="C83" s="79">
        <f>810.51</f>
        <v>810.51</v>
      </c>
      <c r="D83" s="81" t="s">
        <v>41</v>
      </c>
      <c r="E83" s="84"/>
      <c r="F83" s="84"/>
      <c r="G83" s="84">
        <f t="shared" si="17"/>
        <v>0</v>
      </c>
    </row>
    <row r="84" spans="1:11" s="162" customFormat="1" ht="30.75">
      <c r="A84" s="85" t="s">
        <v>180</v>
      </c>
      <c r="B84" s="160" t="s">
        <v>260</v>
      </c>
      <c r="C84" s="79">
        <f>810.51</f>
        <v>810.51</v>
      </c>
      <c r="D84" s="85" t="s">
        <v>41</v>
      </c>
      <c r="E84" s="82"/>
      <c r="F84" s="82"/>
      <c r="G84" s="82">
        <f t="shared" si="17"/>
        <v>0</v>
      </c>
    </row>
    <row r="85" spans="1:11" s="52" customFormat="1" ht="45.75">
      <c r="A85" s="81" t="s">
        <v>181</v>
      </c>
      <c r="B85" s="80" t="s">
        <v>198</v>
      </c>
      <c r="C85" s="79">
        <f>810.51</f>
        <v>810.51</v>
      </c>
      <c r="D85" s="81" t="s">
        <v>41</v>
      </c>
      <c r="E85" s="82"/>
      <c r="F85" s="84"/>
      <c r="G85" s="84">
        <f t="shared" si="17"/>
        <v>0</v>
      </c>
    </row>
    <row r="86" spans="1:11" s="150" customFormat="1">
      <c r="A86" s="145">
        <v>12</v>
      </c>
      <c r="B86" s="146" t="s">
        <v>66</v>
      </c>
      <c r="C86" s="77"/>
      <c r="D86" s="145"/>
      <c r="E86" s="149"/>
      <c r="F86" s="149"/>
      <c r="G86" s="149">
        <f>SUM(G88:G101)</f>
        <v>0</v>
      </c>
    </row>
    <row r="87" spans="1:11" s="156" customFormat="1">
      <c r="A87" s="147" t="s">
        <v>78</v>
      </c>
      <c r="B87" s="148" t="s">
        <v>68</v>
      </c>
      <c r="C87" s="154"/>
      <c r="D87" s="147"/>
      <c r="E87" s="155"/>
      <c r="F87" s="155"/>
      <c r="G87" s="155"/>
    </row>
    <row r="88" spans="1:11" s="52" customFormat="1" ht="30.75">
      <c r="A88" s="81" t="s">
        <v>218</v>
      </c>
      <c r="B88" s="80" t="s">
        <v>69</v>
      </c>
      <c r="C88" s="157">
        <f>C78-C81-C89</f>
        <v>798.79999999999984</v>
      </c>
      <c r="D88" s="81" t="s">
        <v>41</v>
      </c>
      <c r="E88" s="82"/>
      <c r="F88" s="84"/>
      <c r="G88" s="84">
        <f t="shared" si="17"/>
        <v>0</v>
      </c>
      <c r="H88" s="159"/>
      <c r="I88" s="159"/>
    </row>
    <row r="89" spans="1:11" s="52" customFormat="1" ht="30.75">
      <c r="A89" s="81" t="s">
        <v>219</v>
      </c>
      <c r="B89" s="80" t="s">
        <v>70</v>
      </c>
      <c r="C89" s="157">
        <v>529.66</v>
      </c>
      <c r="D89" s="81" t="s">
        <v>41</v>
      </c>
      <c r="E89" s="82"/>
      <c r="F89" s="84"/>
      <c r="G89" s="84">
        <f t="shared" si="17"/>
        <v>0</v>
      </c>
    </row>
    <row r="90" spans="1:11" s="52" customFormat="1" ht="30.75">
      <c r="A90" s="81" t="s">
        <v>220</v>
      </c>
      <c r="B90" s="80" t="s">
        <v>71</v>
      </c>
      <c r="C90" s="157">
        <v>798.79999999999984</v>
      </c>
      <c r="D90" s="81" t="s">
        <v>41</v>
      </c>
      <c r="E90" s="82"/>
      <c r="F90" s="84"/>
      <c r="G90" s="84">
        <f t="shared" si="17"/>
        <v>0</v>
      </c>
    </row>
    <row r="91" spans="1:11" s="52" customFormat="1" ht="30.75">
      <c r="A91" s="81" t="s">
        <v>221</v>
      </c>
      <c r="B91" s="80" t="s">
        <v>229</v>
      </c>
      <c r="C91" s="157">
        <v>529.66</v>
      </c>
      <c r="D91" s="81" t="s">
        <v>41</v>
      </c>
      <c r="E91" s="82"/>
      <c r="F91" s="84"/>
      <c r="G91" s="84">
        <f t="shared" si="17"/>
        <v>0</v>
      </c>
    </row>
    <row r="92" spans="1:11" s="156" customFormat="1">
      <c r="A92" s="147" t="s">
        <v>81</v>
      </c>
      <c r="B92" s="148" t="s">
        <v>73</v>
      </c>
      <c r="C92" s="154"/>
      <c r="D92" s="147"/>
      <c r="E92" s="155"/>
      <c r="F92" s="155"/>
      <c r="G92" s="155"/>
    </row>
    <row r="93" spans="1:11" s="52" customFormat="1" ht="45.75">
      <c r="A93" s="81" t="s">
        <v>222</v>
      </c>
      <c r="B93" s="80" t="s">
        <v>126</v>
      </c>
      <c r="C93" s="157">
        <f>C83-C94</f>
        <v>687.51</v>
      </c>
      <c r="D93" s="81" t="s">
        <v>41</v>
      </c>
      <c r="E93" s="82"/>
      <c r="F93" s="84"/>
      <c r="G93" s="84">
        <f t="shared" si="17"/>
        <v>0</v>
      </c>
      <c r="I93" s="161"/>
      <c r="J93" s="161"/>
      <c r="K93" s="161"/>
    </row>
    <row r="94" spans="1:11" s="52" customFormat="1" ht="30.75">
      <c r="A94" s="81" t="s">
        <v>223</v>
      </c>
      <c r="B94" s="80" t="s">
        <v>70</v>
      </c>
      <c r="C94" s="157">
        <v>123</v>
      </c>
      <c r="D94" s="81" t="s">
        <v>41</v>
      </c>
      <c r="E94" s="82"/>
      <c r="F94" s="84"/>
      <c r="G94" s="84">
        <f t="shared" si="17"/>
        <v>0</v>
      </c>
    </row>
    <row r="95" spans="1:11" s="52" customFormat="1" ht="45.75">
      <c r="A95" s="81" t="s">
        <v>224</v>
      </c>
      <c r="B95" s="80" t="s">
        <v>74</v>
      </c>
      <c r="C95" s="157">
        <f>C83-C94</f>
        <v>687.51</v>
      </c>
      <c r="D95" s="81" t="s">
        <v>41</v>
      </c>
      <c r="E95" s="82"/>
      <c r="F95" s="84"/>
      <c r="G95" s="84">
        <f t="shared" si="17"/>
        <v>0</v>
      </c>
    </row>
    <row r="96" spans="1:11" s="52" customFormat="1" ht="30.75">
      <c r="A96" s="81" t="s">
        <v>225</v>
      </c>
      <c r="B96" s="80" t="s">
        <v>229</v>
      </c>
      <c r="C96" s="157">
        <v>123</v>
      </c>
      <c r="D96" s="81" t="s">
        <v>41</v>
      </c>
      <c r="E96" s="82"/>
      <c r="F96" s="84"/>
      <c r="G96" s="84">
        <f t="shared" si="17"/>
        <v>0</v>
      </c>
    </row>
    <row r="97" spans="1:12" s="156" customFormat="1">
      <c r="A97" s="147" t="s">
        <v>114</v>
      </c>
      <c r="B97" s="148" t="s">
        <v>75</v>
      </c>
      <c r="C97" s="154"/>
      <c r="D97" s="147"/>
      <c r="E97" s="155"/>
      <c r="F97" s="155"/>
      <c r="G97" s="155"/>
    </row>
    <row r="98" spans="1:12" s="52" customFormat="1" ht="30.75">
      <c r="A98" s="81" t="s">
        <v>226</v>
      </c>
      <c r="B98" s="80" t="s">
        <v>587</v>
      </c>
      <c r="C98" s="79">
        <f>8*0.9*2.1*2*1.2</f>
        <v>36.288000000000004</v>
      </c>
      <c r="D98" s="81" t="s">
        <v>41</v>
      </c>
      <c r="E98" s="82"/>
      <c r="F98" s="84"/>
      <c r="G98" s="84">
        <f>F98*C98</f>
        <v>0</v>
      </c>
    </row>
    <row r="99" spans="1:12" s="52" customFormat="1" ht="30.75">
      <c r="A99" s="81" t="s">
        <v>227</v>
      </c>
      <c r="B99" s="80" t="s">
        <v>200</v>
      </c>
      <c r="C99" s="79">
        <f>8*0.9*2.1*2*1.2</f>
        <v>36.288000000000004</v>
      </c>
      <c r="D99" s="81" t="s">
        <v>41</v>
      </c>
      <c r="E99" s="82"/>
      <c r="F99" s="84"/>
      <c r="G99" s="84">
        <f>F99*C99</f>
        <v>0</v>
      </c>
    </row>
    <row r="100" spans="1:12" s="156" customFormat="1">
      <c r="A100" s="147" t="s">
        <v>116</v>
      </c>
      <c r="B100" s="148" t="s">
        <v>76</v>
      </c>
      <c r="C100" s="154"/>
      <c r="D100" s="147"/>
      <c r="E100" s="155"/>
      <c r="F100" s="155"/>
      <c r="G100" s="155"/>
    </row>
    <row r="101" spans="1:12" s="52" customFormat="1" ht="45.75">
      <c r="A101" s="81" t="s">
        <v>228</v>
      </c>
      <c r="B101" s="80" t="s">
        <v>315</v>
      </c>
      <c r="C101" s="79">
        <v>2</v>
      </c>
      <c r="D101" s="81" t="s">
        <v>41</v>
      </c>
      <c r="E101" s="82"/>
      <c r="F101" s="84"/>
      <c r="G101" s="84">
        <f>F101*C101</f>
        <v>0</v>
      </c>
    </row>
    <row r="102" spans="1:12" s="150" customFormat="1">
      <c r="A102" s="145">
        <v>13</v>
      </c>
      <c r="B102" s="146" t="s">
        <v>77</v>
      </c>
      <c r="C102" s="77"/>
      <c r="D102" s="145"/>
      <c r="E102" s="149"/>
      <c r="F102" s="149"/>
      <c r="G102" s="149">
        <f>SUM(G104:G121)</f>
        <v>0</v>
      </c>
    </row>
    <row r="103" spans="1:12" s="156" customFormat="1">
      <c r="A103" s="147" t="s">
        <v>117</v>
      </c>
      <c r="B103" s="148" t="s">
        <v>79</v>
      </c>
      <c r="C103" s="154"/>
      <c r="D103" s="147"/>
      <c r="E103" s="155"/>
      <c r="F103" s="155"/>
      <c r="G103" s="155"/>
    </row>
    <row r="104" spans="1:12" s="52" customFormat="1">
      <c r="A104" s="81" t="s">
        <v>565</v>
      </c>
      <c r="B104" s="80" t="s">
        <v>112</v>
      </c>
      <c r="C104" s="79">
        <f>530*0.05</f>
        <v>26.5</v>
      </c>
      <c r="D104" s="85" t="s">
        <v>42</v>
      </c>
      <c r="E104" s="82"/>
      <c r="F104" s="84"/>
      <c r="G104" s="84">
        <f t="shared" ref="G104:G243" si="20">F104*C104</f>
        <v>0</v>
      </c>
    </row>
    <row r="105" spans="1:12" s="52" customFormat="1" ht="30.75">
      <c r="A105" s="81" t="s">
        <v>566</v>
      </c>
      <c r="B105" s="80" t="s">
        <v>269</v>
      </c>
      <c r="C105" s="79">
        <f>530*0.08</f>
        <v>42.4</v>
      </c>
      <c r="D105" s="85" t="s">
        <v>42</v>
      </c>
      <c r="E105" s="82"/>
      <c r="F105" s="84"/>
      <c r="G105" s="84">
        <f t="shared" si="20"/>
        <v>0</v>
      </c>
    </row>
    <row r="106" spans="1:12" s="52" customFormat="1" ht="30.75">
      <c r="A106" s="81" t="s">
        <v>567</v>
      </c>
      <c r="B106" s="80" t="s">
        <v>113</v>
      </c>
      <c r="C106" s="79">
        <v>530</v>
      </c>
      <c r="D106" s="85" t="s">
        <v>59</v>
      </c>
      <c r="E106" s="82"/>
      <c r="F106" s="84"/>
      <c r="G106" s="84">
        <f t="shared" si="20"/>
        <v>0</v>
      </c>
    </row>
    <row r="107" spans="1:12" s="52" customFormat="1" ht="45.75">
      <c r="A107" s="81" t="s">
        <v>568</v>
      </c>
      <c r="B107" s="80" t="s">
        <v>516</v>
      </c>
      <c r="C107" s="79">
        <v>532</v>
      </c>
      <c r="D107" s="85" t="s">
        <v>59</v>
      </c>
      <c r="E107" s="82"/>
      <c r="F107" s="84"/>
      <c r="G107" s="84">
        <f t="shared" si="20"/>
        <v>0</v>
      </c>
      <c r="L107" s="51"/>
    </row>
    <row r="108" spans="1:12" ht="30.75">
      <c r="A108" s="81" t="s">
        <v>569</v>
      </c>
      <c r="B108" s="80" t="s">
        <v>202</v>
      </c>
      <c r="C108" s="79">
        <v>12</v>
      </c>
      <c r="D108" s="85" t="s">
        <v>59</v>
      </c>
      <c r="E108" s="82"/>
      <c r="F108" s="84"/>
      <c r="G108" s="84">
        <f t="shared" si="20"/>
        <v>0</v>
      </c>
      <c r="L108" s="51"/>
    </row>
    <row r="109" spans="1:12" s="156" customFormat="1">
      <c r="A109" s="147" t="s">
        <v>118</v>
      </c>
      <c r="B109" s="148" t="s">
        <v>80</v>
      </c>
      <c r="C109" s="154"/>
      <c r="D109" s="147"/>
      <c r="E109" s="155"/>
      <c r="F109" s="155"/>
      <c r="G109" s="155"/>
    </row>
    <row r="110" spans="1:12" s="52" customFormat="1">
      <c r="A110" s="81" t="s">
        <v>570</v>
      </c>
      <c r="B110" s="80" t="s">
        <v>272</v>
      </c>
      <c r="C110" s="79">
        <f>231*0.05</f>
        <v>11.55</v>
      </c>
      <c r="D110" s="85" t="s">
        <v>42</v>
      </c>
      <c r="E110" s="82"/>
      <c r="F110" s="84"/>
      <c r="G110" s="84">
        <f t="shared" ref="G110" si="21">F110*C110</f>
        <v>0</v>
      </c>
    </row>
    <row r="111" spans="1:12" s="52" customFormat="1">
      <c r="A111" s="81" t="s">
        <v>571</v>
      </c>
      <c r="B111" s="80" t="s">
        <v>173</v>
      </c>
      <c r="C111" s="79">
        <f>182+3.45</f>
        <v>185.45</v>
      </c>
      <c r="D111" s="85" t="s">
        <v>59</v>
      </c>
      <c r="E111" s="82"/>
      <c r="F111" s="84"/>
      <c r="G111" s="84">
        <f t="shared" ref="G111:G114" si="22">F111*C111</f>
        <v>0</v>
      </c>
    </row>
    <row r="112" spans="1:12" s="52" customFormat="1" ht="30.75">
      <c r="A112" s="81" t="s">
        <v>572</v>
      </c>
      <c r="B112" s="80" t="s">
        <v>201</v>
      </c>
      <c r="C112" s="79">
        <v>46</v>
      </c>
      <c r="D112" s="85" t="s">
        <v>59</v>
      </c>
      <c r="E112" s="82"/>
      <c r="F112" s="84"/>
      <c r="G112" s="84">
        <f>F112*C112</f>
        <v>0</v>
      </c>
    </row>
    <row r="113" spans="1:9" s="52" customFormat="1">
      <c r="A113" s="81" t="s">
        <v>573</v>
      </c>
      <c r="B113" s="80" t="s">
        <v>268</v>
      </c>
      <c r="C113" s="79">
        <v>770</v>
      </c>
      <c r="D113" s="85" t="s">
        <v>59</v>
      </c>
      <c r="E113" s="82"/>
      <c r="F113" s="84"/>
      <c r="G113" s="84">
        <f t="shared" si="22"/>
        <v>0</v>
      </c>
    </row>
    <row r="114" spans="1:9" s="52" customFormat="1" ht="45.75">
      <c r="A114" s="81" t="s">
        <v>574</v>
      </c>
      <c r="B114" s="80" t="s">
        <v>128</v>
      </c>
      <c r="C114" s="79">
        <v>3</v>
      </c>
      <c r="D114" s="85" t="s">
        <v>59</v>
      </c>
      <c r="E114" s="82"/>
      <c r="F114" s="84"/>
      <c r="G114" s="84">
        <f t="shared" si="22"/>
        <v>0</v>
      </c>
    </row>
    <row r="115" spans="1:9" s="156" customFormat="1">
      <c r="A115" s="147" t="s">
        <v>119</v>
      </c>
      <c r="B115" s="148" t="s">
        <v>82</v>
      </c>
      <c r="C115" s="154"/>
      <c r="D115" s="147"/>
      <c r="E115" s="155"/>
      <c r="F115" s="155"/>
      <c r="G115" s="155"/>
    </row>
    <row r="116" spans="1:9" s="52" customFormat="1" ht="45.75">
      <c r="A116" s="81" t="s">
        <v>230</v>
      </c>
      <c r="B116" s="80" t="s">
        <v>83</v>
      </c>
      <c r="C116" s="79">
        <v>297.14</v>
      </c>
      <c r="D116" s="81" t="s">
        <v>84</v>
      </c>
      <c r="E116" s="82"/>
      <c r="F116" s="84"/>
      <c r="G116" s="84">
        <f t="shared" si="20"/>
        <v>0</v>
      </c>
    </row>
    <row r="117" spans="1:9" s="33" customFormat="1" ht="45.75">
      <c r="A117" s="81" t="s">
        <v>231</v>
      </c>
      <c r="B117" s="80" t="s">
        <v>152</v>
      </c>
      <c r="C117" s="79">
        <v>7</v>
      </c>
      <c r="D117" s="85" t="s">
        <v>84</v>
      </c>
      <c r="E117" s="82"/>
      <c r="F117" s="84"/>
      <c r="G117" s="84">
        <f t="shared" ref="G117:G121" si="23">F117*C117</f>
        <v>0</v>
      </c>
      <c r="H117" s="36"/>
      <c r="I117" s="51"/>
    </row>
    <row r="118" spans="1:9" s="51" customFormat="1" ht="30.75">
      <c r="A118" s="81" t="s">
        <v>232</v>
      </c>
      <c r="B118" s="80" t="s">
        <v>185</v>
      </c>
      <c r="C118" s="79">
        <f>0.94*8+1.66</f>
        <v>9.18</v>
      </c>
      <c r="D118" s="85" t="s">
        <v>45</v>
      </c>
      <c r="E118" s="82"/>
      <c r="F118" s="84"/>
      <c r="G118" s="84">
        <f t="shared" si="23"/>
        <v>0</v>
      </c>
    </row>
    <row r="119" spans="1:9" ht="30.75">
      <c r="A119" s="81" t="s">
        <v>233</v>
      </c>
      <c r="B119" s="80" t="s">
        <v>186</v>
      </c>
      <c r="C119" s="79">
        <f>(1.66*3)+20.96</f>
        <v>25.94</v>
      </c>
      <c r="D119" s="85" t="s">
        <v>45</v>
      </c>
      <c r="E119" s="82"/>
      <c r="F119" s="84"/>
      <c r="G119" s="84">
        <f t="shared" si="23"/>
        <v>0</v>
      </c>
      <c r="H119" s="36"/>
    </row>
    <row r="120" spans="1:9" ht="45.75">
      <c r="A120" s="81" t="s">
        <v>234</v>
      </c>
      <c r="B120" s="80" t="s">
        <v>517</v>
      </c>
      <c r="C120" s="79">
        <v>65.39</v>
      </c>
      <c r="D120" s="85" t="s">
        <v>84</v>
      </c>
      <c r="E120" s="82"/>
      <c r="F120" s="84"/>
      <c r="G120" s="84">
        <f t="shared" si="23"/>
        <v>0</v>
      </c>
    </row>
    <row r="121" spans="1:9" s="52" customFormat="1">
      <c r="A121" s="81" t="s">
        <v>235</v>
      </c>
      <c r="B121" s="80" t="s">
        <v>183</v>
      </c>
      <c r="C121" s="79">
        <v>162</v>
      </c>
      <c r="D121" s="85" t="s">
        <v>84</v>
      </c>
      <c r="E121" s="82"/>
      <c r="F121" s="84"/>
      <c r="G121" s="84">
        <f t="shared" si="23"/>
        <v>0</v>
      </c>
    </row>
    <row r="122" spans="1:9" s="150" customFormat="1">
      <c r="A122" s="145">
        <v>14</v>
      </c>
      <c r="B122" s="146" t="s">
        <v>85</v>
      </c>
      <c r="C122" s="77"/>
      <c r="D122" s="145"/>
      <c r="E122" s="149"/>
      <c r="F122" s="149"/>
      <c r="G122" s="149">
        <f>SUM(G123:G172)</f>
        <v>0</v>
      </c>
    </row>
    <row r="123" spans="1:9" s="156" customFormat="1">
      <c r="A123" s="147" t="s">
        <v>159</v>
      </c>
      <c r="B123" s="148" t="s">
        <v>290</v>
      </c>
      <c r="C123" s="154"/>
      <c r="D123" s="147"/>
      <c r="E123" s="155"/>
      <c r="F123" s="155"/>
      <c r="G123" s="155"/>
    </row>
    <row r="124" spans="1:9" s="162" customFormat="1" ht="45.75">
      <c r="A124" s="85" t="s">
        <v>556</v>
      </c>
      <c r="B124" s="160" t="s">
        <v>287</v>
      </c>
      <c r="C124" s="157">
        <v>1</v>
      </c>
      <c r="D124" s="85" t="s">
        <v>53</v>
      </c>
      <c r="E124" s="82"/>
      <c r="F124" s="82"/>
      <c r="G124" s="82">
        <f t="shared" ref="G124" si="24">F124*C124</f>
        <v>0</v>
      </c>
    </row>
    <row r="125" spans="1:9" s="162" customFormat="1" ht="45.75">
      <c r="A125" s="85" t="s">
        <v>557</v>
      </c>
      <c r="B125" s="165" t="s">
        <v>289</v>
      </c>
      <c r="C125" s="157">
        <v>1</v>
      </c>
      <c r="D125" s="85" t="s">
        <v>53</v>
      </c>
      <c r="E125" s="158"/>
      <c r="F125" s="82"/>
      <c r="G125" s="82">
        <f t="shared" ref="G125:G126" si="25">F125*C125</f>
        <v>0</v>
      </c>
    </row>
    <row r="126" spans="1:9" s="162" customFormat="1" ht="45.75">
      <c r="A126" s="85" t="s">
        <v>558</v>
      </c>
      <c r="B126" s="160" t="s">
        <v>281</v>
      </c>
      <c r="C126" s="157">
        <v>7</v>
      </c>
      <c r="D126" s="85" t="s">
        <v>84</v>
      </c>
      <c r="E126" s="82"/>
      <c r="F126" s="82"/>
      <c r="G126" s="82">
        <f t="shared" si="25"/>
        <v>0</v>
      </c>
    </row>
    <row r="127" spans="1:9" s="162" customFormat="1" ht="45.75">
      <c r="A127" s="85" t="s">
        <v>559</v>
      </c>
      <c r="B127" s="160" t="s">
        <v>282</v>
      </c>
      <c r="C127" s="157">
        <v>7.65</v>
      </c>
      <c r="D127" s="85" t="s">
        <v>84</v>
      </c>
      <c r="E127" s="82"/>
      <c r="F127" s="82"/>
      <c r="G127" s="82">
        <f t="shared" ref="G127:G156" si="26">F127*C127</f>
        <v>0</v>
      </c>
    </row>
    <row r="128" spans="1:9" s="162" customFormat="1" ht="30.75">
      <c r="A128" s="85" t="s">
        <v>560</v>
      </c>
      <c r="B128" s="160" t="s">
        <v>283</v>
      </c>
      <c r="C128" s="157">
        <f>52.58+9.2</f>
        <v>61.78</v>
      </c>
      <c r="D128" s="85" t="s">
        <v>84</v>
      </c>
      <c r="E128" s="82"/>
      <c r="F128" s="82"/>
      <c r="G128" s="82">
        <f t="shared" si="26"/>
        <v>0</v>
      </c>
    </row>
    <row r="129" spans="1:7" s="162" customFormat="1" ht="30.75">
      <c r="A129" s="85" t="s">
        <v>561</v>
      </c>
      <c r="B129" s="160" t="s">
        <v>286</v>
      </c>
      <c r="C129" s="157">
        <f>52.58*0.6*0.6</f>
        <v>18.928799999999999</v>
      </c>
      <c r="D129" s="85" t="s">
        <v>42</v>
      </c>
      <c r="E129" s="82"/>
      <c r="F129" s="82"/>
      <c r="G129" s="82">
        <f t="shared" si="26"/>
        <v>0</v>
      </c>
    </row>
    <row r="130" spans="1:7" s="162" customFormat="1" ht="30.75">
      <c r="A130" s="85" t="s">
        <v>562</v>
      </c>
      <c r="B130" s="160" t="s">
        <v>284</v>
      </c>
      <c r="C130" s="157">
        <f>52.58*0.1*0.5</f>
        <v>2.629</v>
      </c>
      <c r="D130" s="85" t="s">
        <v>42</v>
      </c>
      <c r="E130" s="82"/>
      <c r="F130" s="82"/>
      <c r="G130" s="82">
        <f t="shared" si="26"/>
        <v>0</v>
      </c>
    </row>
    <row r="131" spans="1:7" s="162" customFormat="1" ht="30.75">
      <c r="A131" s="85" t="s">
        <v>563</v>
      </c>
      <c r="B131" s="160" t="s">
        <v>285</v>
      </c>
      <c r="C131" s="157">
        <f>C129-C130-2.5</f>
        <v>13.799799999999998</v>
      </c>
      <c r="D131" s="85" t="s">
        <v>42</v>
      </c>
      <c r="E131" s="82"/>
      <c r="F131" s="82"/>
      <c r="G131" s="82">
        <f t="shared" si="26"/>
        <v>0</v>
      </c>
    </row>
    <row r="132" spans="1:7" s="162" customFormat="1" ht="30.75">
      <c r="A132" s="85" t="s">
        <v>564</v>
      </c>
      <c r="B132" s="160" t="s">
        <v>288</v>
      </c>
      <c r="C132" s="157">
        <v>2</v>
      </c>
      <c r="D132" s="85" t="s">
        <v>53</v>
      </c>
      <c r="E132" s="82"/>
      <c r="F132" s="82"/>
      <c r="G132" s="82">
        <f t="shared" si="26"/>
        <v>0</v>
      </c>
    </row>
    <row r="133" spans="1:7" s="156" customFormat="1">
      <c r="A133" s="147" t="s">
        <v>169</v>
      </c>
      <c r="B133" s="148" t="s">
        <v>170</v>
      </c>
      <c r="C133" s="154"/>
      <c r="D133" s="147"/>
      <c r="E133" s="155"/>
      <c r="F133" s="155"/>
      <c r="G133" s="155"/>
    </row>
    <row r="134" spans="1:7" s="162" customFormat="1" ht="45.75">
      <c r="A134" s="85" t="s">
        <v>545</v>
      </c>
      <c r="B134" s="160" t="s">
        <v>160</v>
      </c>
      <c r="C134" s="157">
        <v>4.18</v>
      </c>
      <c r="D134" s="85" t="s">
        <v>84</v>
      </c>
      <c r="E134" s="82"/>
      <c r="F134" s="82"/>
      <c r="G134" s="82">
        <f t="shared" si="26"/>
        <v>0</v>
      </c>
    </row>
    <row r="135" spans="1:7" s="162" customFormat="1" ht="45.75">
      <c r="A135" s="85" t="s">
        <v>546</v>
      </c>
      <c r="B135" s="160" t="s">
        <v>161</v>
      </c>
      <c r="C135" s="157">
        <v>17</v>
      </c>
      <c r="D135" s="85" t="s">
        <v>84</v>
      </c>
      <c r="E135" s="82"/>
      <c r="F135" s="82"/>
      <c r="G135" s="82">
        <f t="shared" si="26"/>
        <v>0</v>
      </c>
    </row>
    <row r="136" spans="1:7" s="162" customFormat="1" ht="45.75">
      <c r="A136" s="85" t="s">
        <v>547</v>
      </c>
      <c r="B136" s="160" t="s">
        <v>162</v>
      </c>
      <c r="C136" s="157">
        <v>1.77</v>
      </c>
      <c r="D136" s="85" t="s">
        <v>84</v>
      </c>
      <c r="E136" s="82"/>
      <c r="F136" s="82"/>
      <c r="G136" s="82">
        <f t="shared" si="26"/>
        <v>0</v>
      </c>
    </row>
    <row r="137" spans="1:7" s="162" customFormat="1" ht="45.75">
      <c r="A137" s="85" t="s">
        <v>548</v>
      </c>
      <c r="B137" s="160" t="s">
        <v>163</v>
      </c>
      <c r="C137" s="157">
        <v>6.11</v>
      </c>
      <c r="D137" s="85" t="s">
        <v>84</v>
      </c>
      <c r="E137" s="82"/>
      <c r="F137" s="82"/>
      <c r="G137" s="82">
        <f t="shared" si="26"/>
        <v>0</v>
      </c>
    </row>
    <row r="138" spans="1:7" s="162" customFormat="1" ht="45.75">
      <c r="A138" s="85" t="s">
        <v>549</v>
      </c>
      <c r="B138" s="160" t="s">
        <v>291</v>
      </c>
      <c r="C138" s="163">
        <v>42</v>
      </c>
      <c r="D138" s="151" t="s">
        <v>84</v>
      </c>
      <c r="E138" s="158"/>
      <c r="F138" s="158"/>
      <c r="G138" s="158">
        <f t="shared" si="26"/>
        <v>0</v>
      </c>
    </row>
    <row r="139" spans="1:7" s="32" customFormat="1" ht="30.75">
      <c r="A139" s="85" t="s">
        <v>550</v>
      </c>
      <c r="B139" s="160" t="s">
        <v>280</v>
      </c>
      <c r="C139" s="157">
        <v>29</v>
      </c>
      <c r="D139" s="85" t="s">
        <v>42</v>
      </c>
      <c r="E139" s="82"/>
      <c r="F139" s="82"/>
      <c r="G139" s="82">
        <f t="shared" si="26"/>
        <v>0</v>
      </c>
    </row>
    <row r="140" spans="1:7" s="166" customFormat="1" ht="30.75">
      <c r="A140" s="85" t="s">
        <v>551</v>
      </c>
      <c r="B140" s="160" t="s">
        <v>164</v>
      </c>
      <c r="C140" s="157">
        <v>2</v>
      </c>
      <c r="D140" s="85" t="s">
        <v>42</v>
      </c>
      <c r="E140" s="82"/>
      <c r="F140" s="82"/>
      <c r="G140" s="82">
        <f t="shared" si="26"/>
        <v>0</v>
      </c>
    </row>
    <row r="141" spans="1:7" s="32" customFormat="1" ht="30.75">
      <c r="A141" s="85" t="s">
        <v>552</v>
      </c>
      <c r="B141" s="160" t="s">
        <v>165</v>
      </c>
      <c r="C141" s="157">
        <f>29-2-6</f>
        <v>21</v>
      </c>
      <c r="D141" s="85" t="s">
        <v>42</v>
      </c>
      <c r="E141" s="82"/>
      <c r="F141" s="82"/>
      <c r="G141" s="82">
        <f t="shared" si="26"/>
        <v>0</v>
      </c>
    </row>
    <row r="142" spans="1:7" s="162" customFormat="1" ht="45.75">
      <c r="A142" s="85" t="s">
        <v>553</v>
      </c>
      <c r="B142" s="160" t="s">
        <v>292</v>
      </c>
      <c r="C142" s="157">
        <v>3</v>
      </c>
      <c r="D142" s="85" t="s">
        <v>53</v>
      </c>
      <c r="E142" s="82"/>
      <c r="F142" s="82"/>
      <c r="G142" s="82">
        <f t="shared" si="26"/>
        <v>0</v>
      </c>
    </row>
    <row r="143" spans="1:7" s="162" customFormat="1" ht="45.75">
      <c r="A143" s="85" t="s">
        <v>554</v>
      </c>
      <c r="B143" s="160" t="s">
        <v>293</v>
      </c>
      <c r="C143" s="157">
        <v>5</v>
      </c>
      <c r="D143" s="85" t="s">
        <v>53</v>
      </c>
      <c r="E143" s="82"/>
      <c r="F143" s="82"/>
      <c r="G143" s="82">
        <f t="shared" si="26"/>
        <v>0</v>
      </c>
    </row>
    <row r="144" spans="1:7" s="162" customFormat="1" ht="30.75">
      <c r="A144" s="85" t="s">
        <v>555</v>
      </c>
      <c r="B144" s="160" t="s">
        <v>294</v>
      </c>
      <c r="C144" s="157">
        <v>1</v>
      </c>
      <c r="D144" s="85" t="s">
        <v>53</v>
      </c>
      <c r="E144" s="82"/>
      <c r="F144" s="82"/>
      <c r="G144" s="82">
        <f t="shared" si="26"/>
        <v>0</v>
      </c>
    </row>
    <row r="145" spans="1:7" s="156" customFormat="1">
      <c r="A145" s="147" t="s">
        <v>171</v>
      </c>
      <c r="B145" s="148" t="s">
        <v>172</v>
      </c>
      <c r="C145" s="154"/>
      <c r="D145" s="147"/>
      <c r="E145" s="155"/>
      <c r="F145" s="155"/>
      <c r="G145" s="155"/>
    </row>
    <row r="146" spans="1:7" s="162" customFormat="1" ht="30.75">
      <c r="A146" s="85" t="s">
        <v>534</v>
      </c>
      <c r="B146" s="160" t="s">
        <v>275</v>
      </c>
      <c r="C146" s="157">
        <v>128</v>
      </c>
      <c r="D146" s="85" t="s">
        <v>84</v>
      </c>
      <c r="E146" s="82"/>
      <c r="F146" s="82"/>
      <c r="G146" s="82">
        <f t="shared" si="26"/>
        <v>0</v>
      </c>
    </row>
    <row r="147" spans="1:7" s="162" customFormat="1" ht="30.75">
      <c r="A147" s="85" t="s">
        <v>535</v>
      </c>
      <c r="B147" s="160" t="s">
        <v>276</v>
      </c>
      <c r="C147" s="157">
        <v>40</v>
      </c>
      <c r="D147" s="85" t="s">
        <v>84</v>
      </c>
      <c r="E147" s="82"/>
      <c r="F147" s="82"/>
      <c r="G147" s="82">
        <f t="shared" ref="G147:G150" si="27">F147*C147</f>
        <v>0</v>
      </c>
    </row>
    <row r="148" spans="1:7" s="162" customFormat="1" ht="30.75">
      <c r="A148" s="85" t="s">
        <v>536</v>
      </c>
      <c r="B148" s="160" t="s">
        <v>277</v>
      </c>
      <c r="C148" s="157">
        <v>50</v>
      </c>
      <c r="D148" s="85" t="s">
        <v>84</v>
      </c>
      <c r="E148" s="82"/>
      <c r="F148" s="82"/>
      <c r="G148" s="82">
        <f t="shared" si="27"/>
        <v>0</v>
      </c>
    </row>
    <row r="149" spans="1:7" s="162" customFormat="1" ht="30.75">
      <c r="A149" s="85" t="s">
        <v>537</v>
      </c>
      <c r="B149" s="160" t="s">
        <v>278</v>
      </c>
      <c r="C149" s="157">
        <v>15</v>
      </c>
      <c r="D149" s="85" t="s">
        <v>84</v>
      </c>
      <c r="E149" s="82"/>
      <c r="F149" s="82"/>
      <c r="G149" s="82">
        <f t="shared" si="27"/>
        <v>0</v>
      </c>
    </row>
    <row r="150" spans="1:7" s="32" customFormat="1">
      <c r="A150" s="85" t="s">
        <v>538</v>
      </c>
      <c r="B150" s="165" t="s">
        <v>279</v>
      </c>
      <c r="C150" s="163">
        <f>16*3</f>
        <v>48</v>
      </c>
      <c r="D150" s="85" t="s">
        <v>53</v>
      </c>
      <c r="E150" s="158"/>
      <c r="F150" s="82"/>
      <c r="G150" s="82">
        <f t="shared" si="27"/>
        <v>0</v>
      </c>
    </row>
    <row r="151" spans="1:7" s="162" customFormat="1" ht="45.75">
      <c r="A151" s="85" t="s">
        <v>539</v>
      </c>
      <c r="B151" s="160" t="s">
        <v>274</v>
      </c>
      <c r="C151" s="157">
        <v>10</v>
      </c>
      <c r="D151" s="85" t="s">
        <v>53</v>
      </c>
      <c r="E151" s="82"/>
      <c r="F151" s="82"/>
      <c r="G151" s="82">
        <f t="shared" si="26"/>
        <v>0</v>
      </c>
    </row>
    <row r="152" spans="1:7" s="162" customFormat="1">
      <c r="A152" s="85" t="s">
        <v>540</v>
      </c>
      <c r="B152" s="165" t="s">
        <v>273</v>
      </c>
      <c r="C152" s="157">
        <v>10</v>
      </c>
      <c r="D152" s="85" t="s">
        <v>53</v>
      </c>
      <c r="E152" s="158"/>
      <c r="F152" s="82"/>
      <c r="G152" s="82">
        <f t="shared" ref="G152" si="28">F152*C152</f>
        <v>0</v>
      </c>
    </row>
    <row r="153" spans="1:7" s="162" customFormat="1" ht="30.75">
      <c r="A153" s="85" t="s">
        <v>541</v>
      </c>
      <c r="B153" s="160" t="s">
        <v>166</v>
      </c>
      <c r="C153" s="157">
        <v>82</v>
      </c>
      <c r="D153" s="85" t="s">
        <v>84</v>
      </c>
      <c r="E153" s="82"/>
      <c r="F153" s="82"/>
      <c r="G153" s="82">
        <f t="shared" si="26"/>
        <v>0</v>
      </c>
    </row>
    <row r="154" spans="1:7" s="162" customFormat="1" ht="30.75">
      <c r="A154" s="85" t="s">
        <v>542</v>
      </c>
      <c r="B154" s="160" t="s">
        <v>280</v>
      </c>
      <c r="C154" s="157">
        <v>88</v>
      </c>
      <c r="D154" s="85" t="s">
        <v>42</v>
      </c>
      <c r="E154" s="82"/>
      <c r="F154" s="82"/>
      <c r="G154" s="82">
        <f t="shared" si="26"/>
        <v>0</v>
      </c>
    </row>
    <row r="155" spans="1:7" s="162" customFormat="1" ht="30.75">
      <c r="A155" s="85" t="s">
        <v>543</v>
      </c>
      <c r="B155" s="160" t="s">
        <v>167</v>
      </c>
      <c r="C155" s="157">
        <v>7.4</v>
      </c>
      <c r="D155" s="85" t="s">
        <v>42</v>
      </c>
      <c r="E155" s="82"/>
      <c r="F155" s="82"/>
      <c r="G155" s="82">
        <f t="shared" si="26"/>
        <v>0</v>
      </c>
    </row>
    <row r="156" spans="1:7" s="162" customFormat="1" ht="30.75">
      <c r="A156" s="85" t="s">
        <v>544</v>
      </c>
      <c r="B156" s="160" t="s">
        <v>168</v>
      </c>
      <c r="C156" s="157">
        <v>70</v>
      </c>
      <c r="D156" s="85" t="s">
        <v>42</v>
      </c>
      <c r="E156" s="82"/>
      <c r="F156" s="82"/>
      <c r="G156" s="82">
        <f t="shared" si="26"/>
        <v>0</v>
      </c>
    </row>
    <row r="157" spans="1:7" s="156" customFormat="1">
      <c r="A157" s="147" t="s">
        <v>295</v>
      </c>
      <c r="B157" s="148" t="s">
        <v>86</v>
      </c>
      <c r="C157" s="154"/>
      <c r="D157" s="147"/>
      <c r="E157" s="155"/>
      <c r="F157" s="155"/>
      <c r="G157" s="155"/>
    </row>
    <row r="158" spans="1:7" s="52" customFormat="1" ht="60.75">
      <c r="A158" s="81" t="s">
        <v>525</v>
      </c>
      <c r="B158" s="80" t="s">
        <v>519</v>
      </c>
      <c r="C158" s="157">
        <v>2</v>
      </c>
      <c r="D158" s="85" t="s">
        <v>53</v>
      </c>
      <c r="E158" s="82"/>
      <c r="F158" s="82"/>
      <c r="G158" s="82">
        <f t="shared" ref="G158:G172" si="29">F158*C158</f>
        <v>0</v>
      </c>
    </row>
    <row r="159" spans="1:7" s="52" customFormat="1" ht="45.75">
      <c r="A159" s="81" t="s">
        <v>526</v>
      </c>
      <c r="B159" s="80" t="s">
        <v>204</v>
      </c>
      <c r="C159" s="157">
        <v>2</v>
      </c>
      <c r="D159" s="85" t="s">
        <v>53</v>
      </c>
      <c r="E159" s="82"/>
      <c r="F159" s="82"/>
      <c r="G159" s="82">
        <f t="shared" si="29"/>
        <v>0</v>
      </c>
    </row>
    <row r="160" spans="1:7" s="52" customFormat="1" ht="45.75">
      <c r="A160" s="81" t="s">
        <v>527</v>
      </c>
      <c r="B160" s="80" t="s">
        <v>151</v>
      </c>
      <c r="C160" s="157">
        <v>2</v>
      </c>
      <c r="D160" s="85" t="s">
        <v>53</v>
      </c>
      <c r="E160" s="82"/>
      <c r="F160" s="82"/>
      <c r="G160" s="82">
        <f t="shared" si="29"/>
        <v>0</v>
      </c>
    </row>
    <row r="161" spans="1:9" s="52" customFormat="1" ht="30.75">
      <c r="A161" s="81" t="s">
        <v>528</v>
      </c>
      <c r="B161" s="80" t="s">
        <v>306</v>
      </c>
      <c r="C161" s="157">
        <v>2</v>
      </c>
      <c r="D161" s="85" t="s">
        <v>53</v>
      </c>
      <c r="E161" s="82"/>
      <c r="F161" s="82"/>
      <c r="G161" s="82">
        <f t="shared" si="29"/>
        <v>0</v>
      </c>
    </row>
    <row r="162" spans="1:9" s="52" customFormat="1">
      <c r="A162" s="81" t="s">
        <v>529</v>
      </c>
      <c r="B162" s="80" t="s">
        <v>184</v>
      </c>
      <c r="C162" s="157">
        <v>6</v>
      </c>
      <c r="D162" s="85" t="s">
        <v>53</v>
      </c>
      <c r="E162" s="82"/>
      <c r="F162" s="82"/>
      <c r="G162" s="82">
        <f t="shared" si="29"/>
        <v>0</v>
      </c>
    </row>
    <row r="163" spans="1:9" s="52" customFormat="1" ht="75.75">
      <c r="A163" s="81" t="s">
        <v>530</v>
      </c>
      <c r="B163" s="80" t="s">
        <v>298</v>
      </c>
      <c r="C163" s="157">
        <v>2</v>
      </c>
      <c r="D163" s="85" t="s">
        <v>53</v>
      </c>
      <c r="E163" s="82"/>
      <c r="F163" s="82"/>
      <c r="G163" s="82">
        <f t="shared" si="29"/>
        <v>0</v>
      </c>
    </row>
    <row r="164" spans="1:9" s="52" customFormat="1">
      <c r="A164" s="81" t="s">
        <v>531</v>
      </c>
      <c r="B164" s="80" t="s">
        <v>120</v>
      </c>
      <c r="C164" s="157">
        <v>2</v>
      </c>
      <c r="D164" s="85" t="s">
        <v>53</v>
      </c>
      <c r="E164" s="82"/>
      <c r="F164" s="82"/>
      <c r="G164" s="82">
        <f t="shared" si="29"/>
        <v>0</v>
      </c>
    </row>
    <row r="165" spans="1:9" s="52" customFormat="1">
      <c r="A165" s="81" t="s">
        <v>532</v>
      </c>
      <c r="B165" s="80" t="s">
        <v>203</v>
      </c>
      <c r="C165" s="157">
        <v>2</v>
      </c>
      <c r="D165" s="85" t="s">
        <v>53</v>
      </c>
      <c r="E165" s="82"/>
      <c r="F165" s="82"/>
      <c r="G165" s="82">
        <f t="shared" si="29"/>
        <v>0</v>
      </c>
    </row>
    <row r="166" spans="1:9" s="52" customFormat="1">
      <c r="A166" s="81" t="s">
        <v>533</v>
      </c>
      <c r="B166" s="80" t="s">
        <v>121</v>
      </c>
      <c r="C166" s="157">
        <v>2</v>
      </c>
      <c r="D166" s="85" t="s">
        <v>53</v>
      </c>
      <c r="E166" s="82"/>
      <c r="F166" s="82"/>
      <c r="G166" s="82">
        <f t="shared" si="29"/>
        <v>0</v>
      </c>
    </row>
    <row r="167" spans="1:9" s="156" customFormat="1">
      <c r="A167" s="147" t="s">
        <v>296</v>
      </c>
      <c r="B167" s="148" t="s">
        <v>258</v>
      </c>
      <c r="C167" s="154"/>
      <c r="D167" s="147"/>
      <c r="E167" s="155"/>
      <c r="F167" s="155"/>
      <c r="G167" s="155"/>
    </row>
    <row r="168" spans="1:9" s="52" customFormat="1" ht="30.75">
      <c r="A168" s="81" t="s">
        <v>520</v>
      </c>
      <c r="B168" s="80" t="s">
        <v>206</v>
      </c>
      <c r="C168" s="157">
        <v>1</v>
      </c>
      <c r="D168" s="85" t="s">
        <v>53</v>
      </c>
      <c r="E168" s="82"/>
      <c r="F168" s="82"/>
      <c r="G168" s="82">
        <f t="shared" si="29"/>
        <v>0</v>
      </c>
    </row>
    <row r="169" spans="1:9" s="52" customFormat="1">
      <c r="A169" s="81" t="s">
        <v>521</v>
      </c>
      <c r="B169" s="80" t="s">
        <v>203</v>
      </c>
      <c r="C169" s="157">
        <v>1</v>
      </c>
      <c r="D169" s="85" t="s">
        <v>53</v>
      </c>
      <c r="E169" s="82"/>
      <c r="F169" s="82"/>
      <c r="G169" s="82">
        <f t="shared" ref="G169:G171" si="30">F169*C169</f>
        <v>0</v>
      </c>
    </row>
    <row r="170" spans="1:9" s="52" customFormat="1">
      <c r="A170" s="81" t="s">
        <v>522</v>
      </c>
      <c r="B170" s="80" t="s">
        <v>121</v>
      </c>
      <c r="C170" s="157">
        <v>1</v>
      </c>
      <c r="D170" s="85" t="s">
        <v>53</v>
      </c>
      <c r="E170" s="82"/>
      <c r="F170" s="82"/>
      <c r="G170" s="82">
        <f t="shared" si="30"/>
        <v>0</v>
      </c>
    </row>
    <row r="171" spans="1:9" s="52" customFormat="1" ht="45.75">
      <c r="A171" s="81" t="s">
        <v>523</v>
      </c>
      <c r="B171" s="173" t="s">
        <v>518</v>
      </c>
      <c r="C171" s="157">
        <v>1</v>
      </c>
      <c r="D171" s="85" t="s">
        <v>53</v>
      </c>
      <c r="E171" s="158"/>
      <c r="F171" s="158"/>
      <c r="G171" s="158">
        <f t="shared" si="30"/>
        <v>0</v>
      </c>
    </row>
    <row r="172" spans="1:9" s="34" customFormat="1" ht="30.75">
      <c r="A172" s="81" t="s">
        <v>524</v>
      </c>
      <c r="B172" s="80" t="s">
        <v>205</v>
      </c>
      <c r="C172" s="157">
        <v>1</v>
      </c>
      <c r="D172" s="85" t="s">
        <v>53</v>
      </c>
      <c r="E172" s="158"/>
      <c r="F172" s="82"/>
      <c r="G172" s="82">
        <f t="shared" si="29"/>
        <v>0</v>
      </c>
      <c r="I172" s="51"/>
    </row>
    <row r="173" spans="1:9" s="150" customFormat="1">
      <c r="A173" s="145">
        <v>15</v>
      </c>
      <c r="B173" s="146" t="s">
        <v>87</v>
      </c>
      <c r="C173" s="77"/>
      <c r="D173" s="145"/>
      <c r="E173" s="149"/>
      <c r="F173" s="149"/>
      <c r="G173" s="149">
        <f>SUM(G174:G241)</f>
        <v>0</v>
      </c>
    </row>
    <row r="174" spans="1:9" s="156" customFormat="1">
      <c r="A174" s="147" t="s">
        <v>208</v>
      </c>
      <c r="B174" s="148" t="s">
        <v>87</v>
      </c>
      <c r="C174" s="154"/>
      <c r="D174" s="147"/>
      <c r="E174" s="155"/>
      <c r="F174" s="155"/>
      <c r="G174" s="155"/>
    </row>
    <row r="175" spans="1:9" s="51" customFormat="1">
      <c r="A175" s="81" t="s">
        <v>316</v>
      </c>
      <c r="B175" s="80" t="s">
        <v>317</v>
      </c>
      <c r="C175" s="79">
        <v>150</v>
      </c>
      <c r="D175" s="81" t="s">
        <v>32</v>
      </c>
      <c r="E175" s="84"/>
      <c r="F175" s="84"/>
      <c r="G175" s="84">
        <f t="shared" ref="G175" si="31">F175*C175</f>
        <v>0</v>
      </c>
    </row>
    <row r="176" spans="1:9" s="51" customFormat="1" ht="30.75">
      <c r="A176" s="81" t="s">
        <v>318</v>
      </c>
      <c r="B176" s="80" t="s">
        <v>319</v>
      </c>
      <c r="C176" s="79">
        <v>45</v>
      </c>
      <c r="D176" s="81" t="s">
        <v>84</v>
      </c>
      <c r="E176" s="84"/>
      <c r="F176" s="84"/>
      <c r="G176" s="84">
        <f t="shared" ref="G176:G219" si="32">F176*C176</f>
        <v>0</v>
      </c>
    </row>
    <row r="177" spans="1:7" s="51" customFormat="1" ht="30.75">
      <c r="A177" s="81" t="s">
        <v>320</v>
      </c>
      <c r="B177" s="80" t="s">
        <v>321</v>
      </c>
      <c r="C177" s="79">
        <v>2800</v>
      </c>
      <c r="D177" s="81" t="s">
        <v>84</v>
      </c>
      <c r="E177" s="84"/>
      <c r="F177" s="84"/>
      <c r="G177" s="84">
        <f t="shared" si="32"/>
        <v>0</v>
      </c>
    </row>
    <row r="178" spans="1:7" s="51" customFormat="1" ht="30.75">
      <c r="A178" s="81" t="s">
        <v>322</v>
      </c>
      <c r="B178" s="80" t="s">
        <v>323</v>
      </c>
      <c r="C178" s="79">
        <v>975</v>
      </c>
      <c r="D178" s="81" t="s">
        <v>84</v>
      </c>
      <c r="E178" s="84"/>
      <c r="F178" s="84"/>
      <c r="G178" s="84">
        <f t="shared" si="32"/>
        <v>0</v>
      </c>
    </row>
    <row r="179" spans="1:7" s="51" customFormat="1" ht="30.75">
      <c r="A179" s="81" t="s">
        <v>324</v>
      </c>
      <c r="B179" s="80" t="s">
        <v>325</v>
      </c>
      <c r="C179" s="79">
        <v>170</v>
      </c>
      <c r="D179" s="81" t="s">
        <v>84</v>
      </c>
      <c r="E179" s="84"/>
      <c r="F179" s="84"/>
      <c r="G179" s="84">
        <f t="shared" si="32"/>
        <v>0</v>
      </c>
    </row>
    <row r="180" spans="1:7" s="51" customFormat="1" ht="45.75">
      <c r="A180" s="81" t="s">
        <v>326</v>
      </c>
      <c r="B180" s="80" t="s">
        <v>327</v>
      </c>
      <c r="C180" s="79">
        <v>1</v>
      </c>
      <c r="D180" s="81" t="s">
        <v>32</v>
      </c>
      <c r="E180" s="84"/>
      <c r="F180" s="84"/>
      <c r="G180" s="84">
        <f t="shared" si="32"/>
        <v>0</v>
      </c>
    </row>
    <row r="181" spans="1:7" s="51" customFormat="1" ht="45.75">
      <c r="A181" s="81" t="s">
        <v>328</v>
      </c>
      <c r="B181" s="80" t="s">
        <v>329</v>
      </c>
      <c r="C181" s="79">
        <v>14</v>
      </c>
      <c r="D181" s="81" t="s">
        <v>32</v>
      </c>
      <c r="E181" s="84"/>
      <c r="F181" s="84"/>
      <c r="G181" s="84">
        <f t="shared" si="32"/>
        <v>0</v>
      </c>
    </row>
    <row r="182" spans="1:7" s="51" customFormat="1" ht="30.75">
      <c r="A182" s="81" t="s">
        <v>330</v>
      </c>
      <c r="B182" s="80" t="s">
        <v>331</v>
      </c>
      <c r="C182" s="79">
        <v>157</v>
      </c>
      <c r="D182" s="81" t="s">
        <v>32</v>
      </c>
      <c r="E182" s="84"/>
      <c r="F182" s="84"/>
      <c r="G182" s="84">
        <f t="shared" si="32"/>
        <v>0</v>
      </c>
    </row>
    <row r="183" spans="1:7" s="51" customFormat="1" ht="30.75">
      <c r="A183" s="81" t="s">
        <v>332</v>
      </c>
      <c r="B183" s="80" t="s">
        <v>333</v>
      </c>
      <c r="C183" s="79">
        <v>3</v>
      </c>
      <c r="D183" s="81" t="s">
        <v>32</v>
      </c>
      <c r="E183" s="84"/>
      <c r="F183" s="84"/>
      <c r="G183" s="84">
        <f t="shared" si="32"/>
        <v>0</v>
      </c>
    </row>
    <row r="184" spans="1:7" s="51" customFormat="1" ht="30.75">
      <c r="A184" s="81" t="s">
        <v>334</v>
      </c>
      <c r="B184" s="80" t="s">
        <v>335</v>
      </c>
      <c r="C184" s="79">
        <v>2</v>
      </c>
      <c r="D184" s="81" t="s">
        <v>32</v>
      </c>
      <c r="E184" s="84"/>
      <c r="F184" s="84"/>
      <c r="G184" s="84">
        <f t="shared" si="32"/>
        <v>0</v>
      </c>
    </row>
    <row r="185" spans="1:7" s="51" customFormat="1">
      <c r="A185" s="81" t="s">
        <v>336</v>
      </c>
      <c r="B185" s="80" t="s">
        <v>337</v>
      </c>
      <c r="C185" s="79">
        <v>50</v>
      </c>
      <c r="D185" s="81" t="s">
        <v>32</v>
      </c>
      <c r="E185" s="84"/>
      <c r="F185" s="84"/>
      <c r="G185" s="84">
        <f t="shared" si="32"/>
        <v>0</v>
      </c>
    </row>
    <row r="186" spans="1:7" s="51" customFormat="1">
      <c r="A186" s="81" t="s">
        <v>338</v>
      </c>
      <c r="B186" s="80" t="s">
        <v>339</v>
      </c>
      <c r="C186" s="79">
        <v>3</v>
      </c>
      <c r="D186" s="81" t="s">
        <v>32</v>
      </c>
      <c r="E186" s="84"/>
      <c r="F186" s="84"/>
      <c r="G186" s="84">
        <f t="shared" si="32"/>
        <v>0</v>
      </c>
    </row>
    <row r="187" spans="1:7" s="51" customFormat="1" ht="30.75">
      <c r="A187" s="81" t="s">
        <v>340</v>
      </c>
      <c r="B187" s="80" t="s">
        <v>341</v>
      </c>
      <c r="C187" s="79">
        <v>4</v>
      </c>
      <c r="D187" s="81" t="s">
        <v>32</v>
      </c>
      <c r="E187" s="84"/>
      <c r="F187" s="84"/>
      <c r="G187" s="84">
        <f t="shared" si="32"/>
        <v>0</v>
      </c>
    </row>
    <row r="188" spans="1:7" s="51" customFormat="1" ht="30.75">
      <c r="A188" s="81" t="s">
        <v>342</v>
      </c>
      <c r="B188" s="80" t="s">
        <v>343</v>
      </c>
      <c r="C188" s="79">
        <v>15</v>
      </c>
      <c r="D188" s="81" t="s">
        <v>32</v>
      </c>
      <c r="E188" s="84"/>
      <c r="F188" s="84"/>
      <c r="G188" s="84">
        <f t="shared" si="32"/>
        <v>0</v>
      </c>
    </row>
    <row r="189" spans="1:7" s="51" customFormat="1" ht="30.75">
      <c r="A189" s="81" t="s">
        <v>344</v>
      </c>
      <c r="B189" s="80" t="s">
        <v>345</v>
      </c>
      <c r="C189" s="79">
        <v>7</v>
      </c>
      <c r="D189" s="81" t="s">
        <v>32</v>
      </c>
      <c r="E189" s="84"/>
      <c r="F189" s="84"/>
      <c r="G189" s="84">
        <f t="shared" si="32"/>
        <v>0</v>
      </c>
    </row>
    <row r="190" spans="1:7" s="51" customFormat="1" ht="30.75">
      <c r="A190" s="81" t="s">
        <v>346</v>
      </c>
      <c r="B190" s="80" t="s">
        <v>347</v>
      </c>
      <c r="C190" s="79">
        <v>1</v>
      </c>
      <c r="D190" s="81" t="s">
        <v>32</v>
      </c>
      <c r="E190" s="84"/>
      <c r="F190" s="84"/>
      <c r="G190" s="84">
        <f t="shared" si="32"/>
        <v>0</v>
      </c>
    </row>
    <row r="191" spans="1:7" s="51" customFormat="1" ht="30.75">
      <c r="A191" s="81" t="s">
        <v>348</v>
      </c>
      <c r="B191" s="80" t="s">
        <v>349</v>
      </c>
      <c r="C191" s="79">
        <v>4</v>
      </c>
      <c r="D191" s="81" t="s">
        <v>32</v>
      </c>
      <c r="E191" s="84"/>
      <c r="F191" s="84"/>
      <c r="G191" s="84">
        <f t="shared" si="32"/>
        <v>0</v>
      </c>
    </row>
    <row r="192" spans="1:7" s="51" customFormat="1" ht="30.75">
      <c r="A192" s="81" t="s">
        <v>350</v>
      </c>
      <c r="B192" s="80" t="s">
        <v>351</v>
      </c>
      <c r="C192" s="79">
        <v>4</v>
      </c>
      <c r="D192" s="81" t="s">
        <v>32</v>
      </c>
      <c r="E192" s="84"/>
      <c r="F192" s="84"/>
      <c r="G192" s="84">
        <f t="shared" si="32"/>
        <v>0</v>
      </c>
    </row>
    <row r="193" spans="1:7" s="51" customFormat="1" ht="30.75">
      <c r="A193" s="81" t="s">
        <v>352</v>
      </c>
      <c r="B193" s="80" t="s">
        <v>353</v>
      </c>
      <c r="C193" s="79">
        <v>3</v>
      </c>
      <c r="D193" s="81" t="s">
        <v>32</v>
      </c>
      <c r="E193" s="84"/>
      <c r="F193" s="84"/>
      <c r="G193" s="84">
        <f t="shared" si="32"/>
        <v>0</v>
      </c>
    </row>
    <row r="194" spans="1:7" s="51" customFormat="1" ht="45.75">
      <c r="A194" s="81" t="s">
        <v>354</v>
      </c>
      <c r="B194" s="80" t="s">
        <v>355</v>
      </c>
      <c r="C194" s="79">
        <v>84</v>
      </c>
      <c r="D194" s="85" t="s">
        <v>84</v>
      </c>
      <c r="E194" s="84"/>
      <c r="F194" s="84"/>
      <c r="G194" s="84">
        <f t="shared" si="32"/>
        <v>0</v>
      </c>
    </row>
    <row r="195" spans="1:7" s="51" customFormat="1" ht="45.75">
      <c r="A195" s="81" t="s">
        <v>356</v>
      </c>
      <c r="B195" s="80" t="s">
        <v>357</v>
      </c>
      <c r="C195" s="79">
        <v>522</v>
      </c>
      <c r="D195" s="85" t="s">
        <v>84</v>
      </c>
      <c r="E195" s="84"/>
      <c r="F195" s="84"/>
      <c r="G195" s="84">
        <f t="shared" si="32"/>
        <v>0</v>
      </c>
    </row>
    <row r="196" spans="1:7" s="51" customFormat="1" ht="45.75">
      <c r="A196" s="81" t="s">
        <v>358</v>
      </c>
      <c r="B196" s="80" t="s">
        <v>359</v>
      </c>
      <c r="C196" s="79">
        <v>39</v>
      </c>
      <c r="D196" s="85" t="s">
        <v>84</v>
      </c>
      <c r="E196" s="84"/>
      <c r="F196" s="84"/>
      <c r="G196" s="84">
        <f t="shared" si="32"/>
        <v>0</v>
      </c>
    </row>
    <row r="197" spans="1:7" s="51" customFormat="1" ht="45.75">
      <c r="A197" s="81" t="s">
        <v>360</v>
      </c>
      <c r="B197" s="80" t="s">
        <v>361</v>
      </c>
      <c r="C197" s="79">
        <v>3</v>
      </c>
      <c r="D197" s="85" t="s">
        <v>84</v>
      </c>
      <c r="E197" s="84"/>
      <c r="F197" s="84"/>
      <c r="G197" s="84">
        <f t="shared" si="32"/>
        <v>0</v>
      </c>
    </row>
    <row r="198" spans="1:7" s="51" customFormat="1" ht="30.75">
      <c r="A198" s="81" t="s">
        <v>362</v>
      </c>
      <c r="B198" s="80" t="s">
        <v>363</v>
      </c>
      <c r="C198" s="79">
        <v>12</v>
      </c>
      <c r="D198" s="85" t="s">
        <v>84</v>
      </c>
      <c r="E198" s="84"/>
      <c r="F198" s="84"/>
      <c r="G198" s="84">
        <f t="shared" si="32"/>
        <v>0</v>
      </c>
    </row>
    <row r="199" spans="1:7" s="51" customFormat="1" ht="30.75">
      <c r="A199" s="81" t="s">
        <v>364</v>
      </c>
      <c r="B199" s="80" t="s">
        <v>365</v>
      </c>
      <c r="C199" s="79">
        <v>112</v>
      </c>
      <c r="D199" s="81" t="s">
        <v>32</v>
      </c>
      <c r="E199" s="84"/>
      <c r="F199" s="84"/>
      <c r="G199" s="84">
        <f t="shared" si="32"/>
        <v>0</v>
      </c>
    </row>
    <row r="200" spans="1:7" s="51" customFormat="1" ht="30.75">
      <c r="A200" s="81" t="s">
        <v>366</v>
      </c>
      <c r="B200" s="80" t="s">
        <v>367</v>
      </c>
      <c r="C200" s="79">
        <v>1</v>
      </c>
      <c r="D200" s="81" t="s">
        <v>32</v>
      </c>
      <c r="E200" s="84"/>
      <c r="F200" s="84"/>
      <c r="G200" s="84">
        <f t="shared" si="32"/>
        <v>0</v>
      </c>
    </row>
    <row r="201" spans="1:7" s="51" customFormat="1" ht="30.75">
      <c r="A201" s="81" t="s">
        <v>368</v>
      </c>
      <c r="B201" s="80" t="s">
        <v>369</v>
      </c>
      <c r="C201" s="79">
        <v>2</v>
      </c>
      <c r="D201" s="81" t="s">
        <v>32</v>
      </c>
      <c r="E201" s="84"/>
      <c r="F201" s="84"/>
      <c r="G201" s="84">
        <f t="shared" si="32"/>
        <v>0</v>
      </c>
    </row>
    <row r="202" spans="1:7" s="51" customFormat="1" ht="30.75">
      <c r="A202" s="81" t="s">
        <v>370</v>
      </c>
      <c r="B202" s="80" t="s">
        <v>371</v>
      </c>
      <c r="C202" s="79">
        <v>2</v>
      </c>
      <c r="D202" s="81" t="s">
        <v>32</v>
      </c>
      <c r="E202" s="84"/>
      <c r="F202" s="84"/>
      <c r="G202" s="84">
        <f t="shared" si="32"/>
        <v>0</v>
      </c>
    </row>
    <row r="203" spans="1:7" s="51" customFormat="1" ht="30.75">
      <c r="A203" s="81" t="s">
        <v>372</v>
      </c>
      <c r="B203" s="80" t="s">
        <v>373</v>
      </c>
      <c r="C203" s="79">
        <v>1</v>
      </c>
      <c r="D203" s="81" t="s">
        <v>32</v>
      </c>
      <c r="E203" s="84"/>
      <c r="F203" s="84"/>
      <c r="G203" s="84">
        <f t="shared" si="32"/>
        <v>0</v>
      </c>
    </row>
    <row r="204" spans="1:7" s="51" customFormat="1" ht="30.75">
      <c r="A204" s="81" t="s">
        <v>374</v>
      </c>
      <c r="B204" s="80" t="s">
        <v>375</v>
      </c>
      <c r="C204" s="79">
        <v>6</v>
      </c>
      <c r="D204" s="81" t="s">
        <v>32</v>
      </c>
      <c r="E204" s="84"/>
      <c r="F204" s="84"/>
      <c r="G204" s="84">
        <f t="shared" si="32"/>
        <v>0</v>
      </c>
    </row>
    <row r="205" spans="1:7" s="51" customFormat="1" ht="60.75">
      <c r="A205" s="81" t="s">
        <v>376</v>
      </c>
      <c r="B205" s="80" t="s">
        <v>377</v>
      </c>
      <c r="C205" s="79">
        <v>76</v>
      </c>
      <c r="D205" s="81" t="s">
        <v>32</v>
      </c>
      <c r="E205" s="84"/>
      <c r="F205" s="84"/>
      <c r="G205" s="84">
        <f t="shared" si="32"/>
        <v>0</v>
      </c>
    </row>
    <row r="206" spans="1:7" s="51" customFormat="1" ht="30.75">
      <c r="A206" s="81" t="s">
        <v>378</v>
      </c>
      <c r="B206" s="80" t="s">
        <v>379</v>
      </c>
      <c r="C206" s="79">
        <v>6</v>
      </c>
      <c r="D206" s="81" t="s">
        <v>32</v>
      </c>
      <c r="E206" s="84"/>
      <c r="F206" s="84"/>
      <c r="G206" s="84">
        <f t="shared" si="32"/>
        <v>0</v>
      </c>
    </row>
    <row r="207" spans="1:7" s="51" customFormat="1" ht="30.75">
      <c r="A207" s="81" t="s">
        <v>380</v>
      </c>
      <c r="B207" s="80" t="s">
        <v>381</v>
      </c>
      <c r="C207" s="79">
        <v>4</v>
      </c>
      <c r="D207" s="81" t="s">
        <v>32</v>
      </c>
      <c r="E207" s="84"/>
      <c r="F207" s="84"/>
      <c r="G207" s="84">
        <f t="shared" si="32"/>
        <v>0</v>
      </c>
    </row>
    <row r="208" spans="1:7" s="51" customFormat="1" ht="45.75">
      <c r="A208" s="81" t="s">
        <v>382</v>
      </c>
      <c r="B208" s="80" t="s">
        <v>383</v>
      </c>
      <c r="C208" s="79">
        <v>2</v>
      </c>
      <c r="D208" s="81" t="s">
        <v>32</v>
      </c>
      <c r="E208" s="84"/>
      <c r="F208" s="84"/>
      <c r="G208" s="84">
        <f t="shared" si="32"/>
        <v>0</v>
      </c>
    </row>
    <row r="209" spans="1:7" s="51" customFormat="1" ht="45.75">
      <c r="A209" s="81" t="s">
        <v>384</v>
      </c>
      <c r="B209" s="80" t="s">
        <v>385</v>
      </c>
      <c r="C209" s="79">
        <v>1</v>
      </c>
      <c r="D209" s="81" t="s">
        <v>32</v>
      </c>
      <c r="E209" s="84"/>
      <c r="F209" s="84"/>
      <c r="G209" s="84">
        <f t="shared" si="32"/>
        <v>0</v>
      </c>
    </row>
    <row r="210" spans="1:7" s="51" customFormat="1" ht="30.75">
      <c r="A210" s="81" t="s">
        <v>386</v>
      </c>
      <c r="B210" s="80" t="s">
        <v>387</v>
      </c>
      <c r="C210" s="79">
        <v>4</v>
      </c>
      <c r="D210" s="81" t="s">
        <v>32</v>
      </c>
      <c r="E210" s="84"/>
      <c r="F210" s="84"/>
      <c r="G210" s="84">
        <f t="shared" si="32"/>
        <v>0</v>
      </c>
    </row>
    <row r="211" spans="1:7" s="51" customFormat="1" ht="30.75">
      <c r="A211" s="81" t="s">
        <v>388</v>
      </c>
      <c r="B211" s="80" t="s">
        <v>389</v>
      </c>
      <c r="C211" s="79">
        <v>4</v>
      </c>
      <c r="D211" s="81" t="s">
        <v>32</v>
      </c>
      <c r="E211" s="84"/>
      <c r="F211" s="84"/>
      <c r="G211" s="84">
        <f t="shared" si="32"/>
        <v>0</v>
      </c>
    </row>
    <row r="212" spans="1:7" s="51" customFormat="1" ht="30.75">
      <c r="A212" s="81" t="s">
        <v>390</v>
      </c>
      <c r="B212" s="80" t="s">
        <v>391</v>
      </c>
      <c r="C212" s="79">
        <v>3</v>
      </c>
      <c r="D212" s="81" t="s">
        <v>32</v>
      </c>
      <c r="E212" s="84"/>
      <c r="F212" s="84"/>
      <c r="G212" s="84">
        <f t="shared" si="32"/>
        <v>0</v>
      </c>
    </row>
    <row r="213" spans="1:7" s="51" customFormat="1" ht="30.75">
      <c r="A213" s="81" t="s">
        <v>392</v>
      </c>
      <c r="B213" s="80" t="s">
        <v>393</v>
      </c>
      <c r="C213" s="79">
        <v>2</v>
      </c>
      <c r="D213" s="81" t="s">
        <v>32</v>
      </c>
      <c r="E213" s="84"/>
      <c r="F213" s="84"/>
      <c r="G213" s="84">
        <f t="shared" si="32"/>
        <v>0</v>
      </c>
    </row>
    <row r="214" spans="1:7" s="51" customFormat="1" ht="30.75">
      <c r="A214" s="81" t="s">
        <v>394</v>
      </c>
      <c r="B214" s="80" t="s">
        <v>395</v>
      </c>
      <c r="C214" s="79">
        <v>4</v>
      </c>
      <c r="D214" s="81" t="s">
        <v>32</v>
      </c>
      <c r="E214" s="84"/>
      <c r="F214" s="84"/>
      <c r="G214" s="84">
        <f t="shared" si="32"/>
        <v>0</v>
      </c>
    </row>
    <row r="215" spans="1:7" s="51" customFormat="1" ht="30.75">
      <c r="A215" s="81" t="s">
        <v>396</v>
      </c>
      <c r="B215" s="80" t="s">
        <v>397</v>
      </c>
      <c r="C215" s="79">
        <v>335</v>
      </c>
      <c r="D215" s="81" t="s">
        <v>32</v>
      </c>
      <c r="E215" s="84"/>
      <c r="F215" s="84"/>
      <c r="G215" s="84">
        <f t="shared" si="32"/>
        <v>0</v>
      </c>
    </row>
    <row r="216" spans="1:7" s="51" customFormat="1" ht="30.75">
      <c r="A216" s="81" t="s">
        <v>398</v>
      </c>
      <c r="B216" s="80" t="s">
        <v>399</v>
      </c>
      <c r="C216" s="79">
        <v>72</v>
      </c>
      <c r="D216" s="81" t="s">
        <v>32</v>
      </c>
      <c r="E216" s="84"/>
      <c r="F216" s="84"/>
      <c r="G216" s="84">
        <f t="shared" si="32"/>
        <v>0</v>
      </c>
    </row>
    <row r="217" spans="1:7" s="51" customFormat="1" ht="30.75">
      <c r="A217" s="81" t="s">
        <v>400</v>
      </c>
      <c r="B217" s="80" t="s">
        <v>401</v>
      </c>
      <c r="C217" s="79">
        <v>25</v>
      </c>
      <c r="D217" s="81" t="s">
        <v>32</v>
      </c>
      <c r="E217" s="84"/>
      <c r="F217" s="84"/>
      <c r="G217" s="84">
        <f t="shared" si="32"/>
        <v>0</v>
      </c>
    </row>
    <row r="218" spans="1:7" s="51" customFormat="1" ht="30.75">
      <c r="A218" s="81" t="s">
        <v>402</v>
      </c>
      <c r="B218" s="80" t="s">
        <v>403</v>
      </c>
      <c r="C218" s="79">
        <v>50</v>
      </c>
      <c r="D218" s="85" t="s">
        <v>84</v>
      </c>
      <c r="E218" s="84"/>
      <c r="F218" s="84"/>
      <c r="G218" s="84">
        <f t="shared" si="32"/>
        <v>0</v>
      </c>
    </row>
    <row r="219" spans="1:7" s="51" customFormat="1" ht="30.75">
      <c r="A219" s="81" t="s">
        <v>404</v>
      </c>
      <c r="B219" s="80" t="s">
        <v>405</v>
      </c>
      <c r="C219" s="79">
        <v>12</v>
      </c>
      <c r="D219" s="81" t="s">
        <v>32</v>
      </c>
      <c r="E219" s="84"/>
      <c r="F219" s="84"/>
      <c r="G219" s="84">
        <f t="shared" si="32"/>
        <v>0</v>
      </c>
    </row>
    <row r="220" spans="1:7" s="156" customFormat="1">
      <c r="A220" s="147" t="s">
        <v>209</v>
      </c>
      <c r="B220" s="148" t="s">
        <v>210</v>
      </c>
      <c r="C220" s="154"/>
      <c r="D220" s="147"/>
      <c r="E220" s="155"/>
      <c r="F220" s="155"/>
      <c r="G220" s="155"/>
    </row>
    <row r="221" spans="1:7" s="52" customFormat="1" ht="30.75">
      <c r="A221" s="81" t="s">
        <v>406</v>
      </c>
      <c r="B221" s="80" t="s">
        <v>407</v>
      </c>
      <c r="C221" s="79">
        <v>44</v>
      </c>
      <c r="D221" s="81" t="s">
        <v>32</v>
      </c>
      <c r="E221" s="84"/>
      <c r="F221" s="84"/>
      <c r="G221" s="84">
        <f t="shared" ref="G221" si="33">F221*C221</f>
        <v>0</v>
      </c>
    </row>
    <row r="222" spans="1:7" s="52" customFormat="1" ht="30.75">
      <c r="A222" s="81" t="s">
        <v>408</v>
      </c>
      <c r="B222" s="80" t="s">
        <v>409</v>
      </c>
      <c r="C222" s="79">
        <v>6</v>
      </c>
      <c r="D222" s="81" t="s">
        <v>32</v>
      </c>
      <c r="E222" s="84"/>
      <c r="F222" s="84"/>
      <c r="G222" s="84">
        <f t="shared" ref="G222:G241" si="34">F222*C222</f>
        <v>0</v>
      </c>
    </row>
    <row r="223" spans="1:7" s="52" customFormat="1" ht="45.75">
      <c r="A223" s="81" t="s">
        <v>410</v>
      </c>
      <c r="B223" s="80" t="s">
        <v>411</v>
      </c>
      <c r="C223" s="79">
        <v>8</v>
      </c>
      <c r="D223" s="81" t="s">
        <v>84</v>
      </c>
      <c r="E223" s="84"/>
      <c r="F223" s="84"/>
      <c r="G223" s="84">
        <f t="shared" si="34"/>
        <v>0</v>
      </c>
    </row>
    <row r="224" spans="1:7" s="52" customFormat="1" ht="45.75">
      <c r="A224" s="81" t="s">
        <v>412</v>
      </c>
      <c r="B224" s="80" t="s">
        <v>413</v>
      </c>
      <c r="C224" s="79">
        <v>10</v>
      </c>
      <c r="D224" s="81" t="s">
        <v>84</v>
      </c>
      <c r="E224" s="84"/>
      <c r="F224" s="84"/>
      <c r="G224" s="84">
        <f t="shared" si="34"/>
        <v>0</v>
      </c>
    </row>
    <row r="225" spans="1:7" s="52" customFormat="1">
      <c r="A225" s="81" t="s">
        <v>414</v>
      </c>
      <c r="B225" s="80" t="s">
        <v>415</v>
      </c>
      <c r="C225" s="79">
        <v>195</v>
      </c>
      <c r="D225" s="81" t="s">
        <v>84</v>
      </c>
      <c r="E225" s="84"/>
      <c r="F225" s="84"/>
      <c r="G225" s="84">
        <f t="shared" si="34"/>
        <v>0</v>
      </c>
    </row>
    <row r="226" spans="1:7" s="52" customFormat="1" ht="45.75">
      <c r="A226" s="81" t="s">
        <v>416</v>
      </c>
      <c r="B226" s="80" t="s">
        <v>417</v>
      </c>
      <c r="C226" s="79">
        <v>145</v>
      </c>
      <c r="D226" s="85" t="s">
        <v>84</v>
      </c>
      <c r="E226" s="84"/>
      <c r="F226" s="84"/>
      <c r="G226" s="84">
        <f t="shared" si="34"/>
        <v>0</v>
      </c>
    </row>
    <row r="227" spans="1:7" s="52" customFormat="1" ht="30.75">
      <c r="A227" s="81" t="s">
        <v>418</v>
      </c>
      <c r="B227" s="80" t="s">
        <v>419</v>
      </c>
      <c r="C227" s="79">
        <v>1</v>
      </c>
      <c r="D227" s="81" t="s">
        <v>32</v>
      </c>
      <c r="E227" s="84"/>
      <c r="F227" s="84"/>
      <c r="G227" s="84">
        <f t="shared" si="34"/>
        <v>0</v>
      </c>
    </row>
    <row r="228" spans="1:7" s="52" customFormat="1" ht="30.75">
      <c r="A228" s="81" t="s">
        <v>420</v>
      </c>
      <c r="B228" s="80" t="s">
        <v>421</v>
      </c>
      <c r="C228" s="79">
        <v>9</v>
      </c>
      <c r="D228" s="81" t="s">
        <v>32</v>
      </c>
      <c r="E228" s="84"/>
      <c r="F228" s="84"/>
      <c r="G228" s="84">
        <f t="shared" si="34"/>
        <v>0</v>
      </c>
    </row>
    <row r="229" spans="1:7" s="52" customFormat="1">
      <c r="A229" s="81" t="s">
        <v>422</v>
      </c>
      <c r="B229" s="80" t="s">
        <v>423</v>
      </c>
      <c r="C229" s="79">
        <v>18</v>
      </c>
      <c r="D229" s="81" t="s">
        <v>32</v>
      </c>
      <c r="E229" s="84"/>
      <c r="F229" s="84"/>
      <c r="G229" s="84">
        <f t="shared" si="34"/>
        <v>0</v>
      </c>
    </row>
    <row r="230" spans="1:7" s="52" customFormat="1" ht="30.75">
      <c r="A230" s="81" t="s">
        <v>424</v>
      </c>
      <c r="B230" s="80" t="s">
        <v>425</v>
      </c>
      <c r="C230" s="79">
        <v>9</v>
      </c>
      <c r="D230" s="81" t="s">
        <v>32</v>
      </c>
      <c r="E230" s="84"/>
      <c r="F230" s="84"/>
      <c r="G230" s="84">
        <f t="shared" si="34"/>
        <v>0</v>
      </c>
    </row>
    <row r="231" spans="1:7" s="52" customFormat="1" ht="30.75">
      <c r="A231" s="81" t="s">
        <v>426</v>
      </c>
      <c r="B231" s="80" t="s">
        <v>428</v>
      </c>
      <c r="C231" s="79">
        <v>35</v>
      </c>
      <c r="D231" s="81" t="s">
        <v>32</v>
      </c>
      <c r="E231" s="84"/>
      <c r="F231" s="84"/>
      <c r="G231" s="84">
        <f t="shared" si="34"/>
        <v>0</v>
      </c>
    </row>
    <row r="232" spans="1:7" s="52" customFormat="1" ht="30.75">
      <c r="A232" s="81" t="s">
        <v>427</v>
      </c>
      <c r="B232" s="80" t="s">
        <v>430</v>
      </c>
      <c r="C232" s="79">
        <v>27</v>
      </c>
      <c r="D232" s="85" t="s">
        <v>84</v>
      </c>
      <c r="E232" s="84"/>
      <c r="F232" s="84"/>
      <c r="G232" s="84">
        <f t="shared" si="34"/>
        <v>0</v>
      </c>
    </row>
    <row r="233" spans="1:7" s="52" customFormat="1">
      <c r="A233" s="81" t="s">
        <v>429</v>
      </c>
      <c r="B233" s="80" t="s">
        <v>581</v>
      </c>
      <c r="C233" s="79">
        <v>23.87</v>
      </c>
      <c r="D233" s="81" t="s">
        <v>32</v>
      </c>
      <c r="E233" s="84"/>
      <c r="F233" s="84"/>
      <c r="G233" s="84">
        <f t="shared" si="34"/>
        <v>0</v>
      </c>
    </row>
    <row r="234" spans="1:7" s="52" customFormat="1" ht="30.75">
      <c r="A234" s="81" t="s">
        <v>431</v>
      </c>
      <c r="B234" s="80" t="s">
        <v>433</v>
      </c>
      <c r="C234" s="79">
        <v>12</v>
      </c>
      <c r="D234" s="81" t="s">
        <v>32</v>
      </c>
      <c r="E234" s="84"/>
      <c r="F234" s="84"/>
      <c r="G234" s="84">
        <f t="shared" si="34"/>
        <v>0</v>
      </c>
    </row>
    <row r="235" spans="1:7" s="52" customFormat="1" ht="45.75">
      <c r="A235" s="81" t="s">
        <v>432</v>
      </c>
      <c r="B235" s="80" t="s">
        <v>435</v>
      </c>
      <c r="C235" s="79">
        <v>200</v>
      </c>
      <c r="D235" s="81" t="s">
        <v>32</v>
      </c>
      <c r="E235" s="84"/>
      <c r="F235" s="84"/>
      <c r="G235" s="84">
        <f t="shared" si="34"/>
        <v>0</v>
      </c>
    </row>
    <row r="236" spans="1:7" s="52" customFormat="1" ht="30.75">
      <c r="A236" s="81" t="s">
        <v>434</v>
      </c>
      <c r="B236" s="80" t="s">
        <v>437</v>
      </c>
      <c r="C236" s="79">
        <v>13</v>
      </c>
      <c r="D236" s="81" t="s">
        <v>32</v>
      </c>
      <c r="E236" s="84"/>
      <c r="F236" s="84"/>
      <c r="G236" s="84">
        <f t="shared" si="34"/>
        <v>0</v>
      </c>
    </row>
    <row r="237" spans="1:7" s="52" customFormat="1" ht="30.75">
      <c r="A237" s="81" t="s">
        <v>436</v>
      </c>
      <c r="B237" s="80" t="s">
        <v>438</v>
      </c>
      <c r="C237" s="79">
        <v>2</v>
      </c>
      <c r="D237" s="81" t="s">
        <v>32</v>
      </c>
      <c r="E237" s="84"/>
      <c r="F237" s="84"/>
      <c r="G237" s="84">
        <f t="shared" si="34"/>
        <v>0</v>
      </c>
    </row>
    <row r="238" spans="1:7" s="52" customFormat="1" ht="30.75">
      <c r="A238" s="81" t="s">
        <v>439</v>
      </c>
      <c r="B238" s="80" t="s">
        <v>440</v>
      </c>
      <c r="C238" s="79">
        <v>6</v>
      </c>
      <c r="D238" s="81" t="s">
        <v>32</v>
      </c>
      <c r="E238" s="84"/>
      <c r="F238" s="84"/>
      <c r="G238" s="84">
        <f t="shared" si="34"/>
        <v>0</v>
      </c>
    </row>
    <row r="239" spans="1:7" s="52" customFormat="1" ht="30.75">
      <c r="A239" s="81" t="s">
        <v>441</v>
      </c>
      <c r="B239" s="80" t="s">
        <v>442</v>
      </c>
      <c r="C239" s="79">
        <v>4</v>
      </c>
      <c r="D239" s="81" t="s">
        <v>32</v>
      </c>
      <c r="E239" s="84"/>
      <c r="F239" s="84"/>
      <c r="G239" s="84">
        <f t="shared" si="34"/>
        <v>0</v>
      </c>
    </row>
    <row r="240" spans="1:7" s="52" customFormat="1" ht="30.75">
      <c r="A240" s="81" t="s">
        <v>443</v>
      </c>
      <c r="B240" s="80" t="s">
        <v>444</v>
      </c>
      <c r="C240" s="79">
        <v>4</v>
      </c>
      <c r="D240" s="81" t="s">
        <v>32</v>
      </c>
      <c r="E240" s="84"/>
      <c r="F240" s="84"/>
      <c r="G240" s="84">
        <f t="shared" si="34"/>
        <v>0</v>
      </c>
    </row>
    <row r="241" spans="1:8" s="52" customFormat="1" ht="30.75">
      <c r="A241" s="81" t="s">
        <v>445</v>
      </c>
      <c r="B241" s="80" t="s">
        <v>446</v>
      </c>
      <c r="C241" s="79">
        <v>4</v>
      </c>
      <c r="D241" s="81" t="s">
        <v>32</v>
      </c>
      <c r="E241" s="84"/>
      <c r="F241" s="84"/>
      <c r="G241" s="84">
        <f t="shared" si="34"/>
        <v>0</v>
      </c>
    </row>
    <row r="242" spans="1:8" s="150" customFormat="1">
      <c r="A242" s="145">
        <v>16</v>
      </c>
      <c r="B242" s="146" t="s">
        <v>88</v>
      </c>
      <c r="C242" s="77"/>
      <c r="D242" s="145"/>
      <c r="E242" s="149"/>
      <c r="F242" s="149"/>
      <c r="G242" s="149">
        <f>SUM(G243:G249)</f>
        <v>0</v>
      </c>
    </row>
    <row r="243" spans="1:8" s="52" customFormat="1" ht="30.75">
      <c r="A243" s="81" t="s">
        <v>211</v>
      </c>
      <c r="B243" s="80" t="s">
        <v>190</v>
      </c>
      <c r="C243" s="79">
        <v>3</v>
      </c>
      <c r="D243" s="81" t="s">
        <v>53</v>
      </c>
      <c r="E243" s="84"/>
      <c r="F243" s="84"/>
      <c r="G243" s="84">
        <f t="shared" si="20"/>
        <v>0</v>
      </c>
    </row>
    <row r="244" spans="1:8" s="52" customFormat="1" ht="30.75">
      <c r="A244" s="81" t="s">
        <v>212</v>
      </c>
      <c r="B244" s="80" t="s">
        <v>89</v>
      </c>
      <c r="C244" s="79">
        <v>3</v>
      </c>
      <c r="D244" s="81" t="s">
        <v>53</v>
      </c>
      <c r="E244" s="84"/>
      <c r="F244" s="84"/>
      <c r="G244" s="84">
        <f t="shared" ref="G244:G272" si="35">F244*C244</f>
        <v>0</v>
      </c>
      <c r="H244" s="159"/>
    </row>
    <row r="245" spans="1:8" s="52" customFormat="1" ht="45.75">
      <c r="A245" s="81" t="s">
        <v>213</v>
      </c>
      <c r="B245" s="80" t="s">
        <v>577</v>
      </c>
      <c r="C245" s="174">
        <v>2</v>
      </c>
      <c r="D245" s="81" t="s">
        <v>53</v>
      </c>
      <c r="E245" s="175"/>
      <c r="F245" s="84"/>
      <c r="G245" s="84">
        <f t="shared" ref="G245" si="36">F245*C245</f>
        <v>0</v>
      </c>
      <c r="H245" s="159"/>
    </row>
    <row r="246" spans="1:8" s="52" customFormat="1" ht="45.75">
      <c r="A246" s="81" t="s">
        <v>214</v>
      </c>
      <c r="B246" s="80" t="s">
        <v>90</v>
      </c>
      <c r="C246" s="79">
        <v>5</v>
      </c>
      <c r="D246" s="81" t="s">
        <v>53</v>
      </c>
      <c r="E246" s="84"/>
      <c r="F246" s="84"/>
      <c r="G246" s="84">
        <f t="shared" si="35"/>
        <v>0</v>
      </c>
    </row>
    <row r="247" spans="1:8" s="52" customFormat="1" ht="45.75">
      <c r="A247" s="81" t="s">
        <v>215</v>
      </c>
      <c r="B247" s="80" t="s">
        <v>91</v>
      </c>
      <c r="C247" s="79">
        <v>3</v>
      </c>
      <c r="D247" s="81" t="s">
        <v>53</v>
      </c>
      <c r="E247" s="84"/>
      <c r="F247" s="84"/>
      <c r="G247" s="84">
        <f t="shared" si="35"/>
        <v>0</v>
      </c>
    </row>
    <row r="248" spans="1:8" s="52" customFormat="1" ht="45.75">
      <c r="A248" s="81" t="s">
        <v>216</v>
      </c>
      <c r="B248" s="80" t="s">
        <v>92</v>
      </c>
      <c r="C248" s="79">
        <v>4</v>
      </c>
      <c r="D248" s="81" t="s">
        <v>53</v>
      </c>
      <c r="E248" s="84"/>
      <c r="F248" s="84"/>
      <c r="G248" s="84">
        <f t="shared" si="35"/>
        <v>0</v>
      </c>
    </row>
    <row r="249" spans="1:8" s="52" customFormat="1">
      <c r="A249" s="81" t="s">
        <v>576</v>
      </c>
      <c r="B249" s="80" t="s">
        <v>93</v>
      </c>
      <c r="C249" s="79">
        <v>6</v>
      </c>
      <c r="D249" s="81" t="s">
        <v>53</v>
      </c>
      <c r="E249" s="84"/>
      <c r="F249" s="84"/>
      <c r="G249" s="84">
        <f t="shared" si="35"/>
        <v>0</v>
      </c>
    </row>
    <row r="250" spans="1:8" s="150" customFormat="1">
      <c r="A250" s="145">
        <v>17</v>
      </c>
      <c r="B250" s="146" t="s">
        <v>254</v>
      </c>
      <c r="C250" s="77"/>
      <c r="D250" s="145"/>
      <c r="E250" s="149"/>
      <c r="F250" s="149"/>
      <c r="G250" s="149">
        <f>SUM(G251:G261)</f>
        <v>0</v>
      </c>
    </row>
    <row r="251" spans="1:8" s="52" customFormat="1">
      <c r="A251" s="81" t="s">
        <v>456</v>
      </c>
      <c r="B251" s="80" t="s">
        <v>317</v>
      </c>
      <c r="C251" s="79">
        <v>144</v>
      </c>
      <c r="D251" s="81" t="s">
        <v>53</v>
      </c>
      <c r="E251" s="84"/>
      <c r="F251" s="84"/>
      <c r="G251" s="84">
        <f t="shared" ref="G251" si="37">F251*C251</f>
        <v>0</v>
      </c>
    </row>
    <row r="252" spans="1:8" s="52" customFormat="1">
      <c r="A252" s="172" t="s">
        <v>457</v>
      </c>
      <c r="B252" s="173" t="s">
        <v>447</v>
      </c>
      <c r="C252" s="174">
        <v>9</v>
      </c>
      <c r="D252" s="81" t="s">
        <v>53</v>
      </c>
      <c r="E252" s="175"/>
      <c r="F252" s="84"/>
      <c r="G252" s="84">
        <f t="shared" ref="G252:G261" si="38">F252*C252</f>
        <v>0</v>
      </c>
    </row>
    <row r="253" spans="1:8" s="52" customFormat="1">
      <c r="A253" s="81" t="s">
        <v>458</v>
      </c>
      <c r="B253" s="173" t="s">
        <v>337</v>
      </c>
      <c r="C253" s="174">
        <v>9</v>
      </c>
      <c r="D253" s="81" t="s">
        <v>53</v>
      </c>
      <c r="E253" s="175"/>
      <c r="F253" s="84"/>
      <c r="G253" s="84">
        <f t="shared" si="38"/>
        <v>0</v>
      </c>
    </row>
    <row r="254" spans="1:8" s="52" customFormat="1" ht="30.75">
      <c r="A254" s="172" t="s">
        <v>459</v>
      </c>
      <c r="B254" s="80" t="s">
        <v>448</v>
      </c>
      <c r="C254" s="79">
        <v>63</v>
      </c>
      <c r="D254" s="81" t="s">
        <v>84</v>
      </c>
      <c r="E254" s="84"/>
      <c r="F254" s="84"/>
      <c r="G254" s="84">
        <f t="shared" si="38"/>
        <v>0</v>
      </c>
    </row>
    <row r="255" spans="1:8" s="52" customFormat="1" ht="30.75">
      <c r="A255" s="81" t="s">
        <v>460</v>
      </c>
      <c r="B255" s="80" t="s">
        <v>449</v>
      </c>
      <c r="C255" s="79">
        <v>9</v>
      </c>
      <c r="D255" s="81" t="s">
        <v>84</v>
      </c>
      <c r="E255" s="84"/>
      <c r="F255" s="84"/>
      <c r="G255" s="84">
        <f t="shared" si="38"/>
        <v>0</v>
      </c>
    </row>
    <row r="256" spans="1:8" s="52" customFormat="1">
      <c r="A256" s="172" t="s">
        <v>461</v>
      </c>
      <c r="B256" s="80" t="s">
        <v>450</v>
      </c>
      <c r="C256" s="79">
        <v>1</v>
      </c>
      <c r="D256" s="81" t="s">
        <v>53</v>
      </c>
      <c r="E256" s="84"/>
      <c r="F256" s="84"/>
      <c r="G256" s="84">
        <f t="shared" si="38"/>
        <v>0</v>
      </c>
    </row>
    <row r="257" spans="1:7" s="52" customFormat="1">
      <c r="A257" s="81" t="s">
        <v>462</v>
      </c>
      <c r="B257" s="80" t="s">
        <v>451</v>
      </c>
      <c r="C257" s="79">
        <v>12</v>
      </c>
      <c r="D257" s="81" t="s">
        <v>53</v>
      </c>
      <c r="E257" s="84"/>
      <c r="F257" s="84"/>
      <c r="G257" s="84">
        <f t="shared" si="38"/>
        <v>0</v>
      </c>
    </row>
    <row r="258" spans="1:7" s="52" customFormat="1" ht="30.75">
      <c r="A258" s="172" t="s">
        <v>463</v>
      </c>
      <c r="B258" s="80" t="s">
        <v>452</v>
      </c>
      <c r="C258" s="79">
        <v>1</v>
      </c>
      <c r="D258" s="81" t="s">
        <v>53</v>
      </c>
      <c r="E258" s="84"/>
      <c r="F258" s="84"/>
      <c r="G258" s="84">
        <f t="shared" si="38"/>
        <v>0</v>
      </c>
    </row>
    <row r="259" spans="1:7" s="52" customFormat="1" ht="30.75">
      <c r="A259" s="81" t="s">
        <v>464</v>
      </c>
      <c r="B259" s="80" t="s">
        <v>453</v>
      </c>
      <c r="C259" s="79">
        <v>1</v>
      </c>
      <c r="D259" s="81" t="s">
        <v>53</v>
      </c>
      <c r="E259" s="84"/>
      <c r="F259" s="84"/>
      <c r="G259" s="84">
        <f t="shared" si="38"/>
        <v>0</v>
      </c>
    </row>
    <row r="260" spans="1:7" s="52" customFormat="1">
      <c r="A260" s="172" t="s">
        <v>465</v>
      </c>
      <c r="B260" s="80" t="s">
        <v>454</v>
      </c>
      <c r="C260" s="79">
        <v>1</v>
      </c>
      <c r="D260" s="81" t="s">
        <v>53</v>
      </c>
      <c r="E260" s="84"/>
      <c r="F260" s="84"/>
      <c r="G260" s="84">
        <f t="shared" si="38"/>
        <v>0</v>
      </c>
    </row>
    <row r="261" spans="1:7" s="52" customFormat="1" ht="45.75">
      <c r="A261" s="81" t="s">
        <v>466</v>
      </c>
      <c r="B261" s="80" t="s">
        <v>455</v>
      </c>
      <c r="C261" s="79">
        <v>9</v>
      </c>
      <c r="D261" s="81" t="s">
        <v>53</v>
      </c>
      <c r="E261" s="84"/>
      <c r="F261" s="84"/>
      <c r="G261" s="84">
        <f t="shared" si="38"/>
        <v>0</v>
      </c>
    </row>
    <row r="262" spans="1:7" s="150" customFormat="1">
      <c r="A262" s="145">
        <v>18</v>
      </c>
      <c r="B262" s="146" t="str">
        <f>RESUMO!B29</f>
        <v>INSTALAÇÕES DE AR CONDICIONADO</v>
      </c>
      <c r="C262" s="77"/>
      <c r="D262" s="145"/>
      <c r="E262" s="149"/>
      <c r="F262" s="149"/>
      <c r="G262" s="149">
        <f>SUM(G264:G270)</f>
        <v>0</v>
      </c>
    </row>
    <row r="263" spans="1:7" s="156" customFormat="1">
      <c r="A263" s="147" t="s">
        <v>153</v>
      </c>
      <c r="B263" s="148" t="s">
        <v>156</v>
      </c>
      <c r="C263" s="154"/>
      <c r="D263" s="147"/>
      <c r="E263" s="155"/>
      <c r="F263" s="155"/>
      <c r="G263" s="155"/>
    </row>
    <row r="264" spans="1:7" s="171" customFormat="1" ht="90.75">
      <c r="A264" s="168" t="s">
        <v>155</v>
      </c>
      <c r="B264" s="169" t="s">
        <v>301</v>
      </c>
      <c r="C264" s="167">
        <v>6</v>
      </c>
      <c r="D264" s="168" t="s">
        <v>53</v>
      </c>
      <c r="E264" s="170"/>
      <c r="F264" s="170"/>
      <c r="G264" s="170">
        <f t="shared" si="35"/>
        <v>0</v>
      </c>
    </row>
    <row r="265" spans="1:7" s="171" customFormat="1" ht="90.75">
      <c r="A265" s="168" t="s">
        <v>236</v>
      </c>
      <c r="B265" s="169" t="s">
        <v>302</v>
      </c>
      <c r="C265" s="167">
        <v>6</v>
      </c>
      <c r="D265" s="168" t="s">
        <v>53</v>
      </c>
      <c r="E265" s="170"/>
      <c r="F265" s="170"/>
      <c r="G265" s="170">
        <f t="shared" ref="G265" si="39">F265*C265</f>
        <v>0</v>
      </c>
    </row>
    <row r="266" spans="1:7" s="156" customFormat="1">
      <c r="A266" s="147" t="s">
        <v>154</v>
      </c>
      <c r="B266" s="148" t="s">
        <v>157</v>
      </c>
      <c r="C266" s="154"/>
      <c r="D266" s="147"/>
      <c r="E266" s="155"/>
      <c r="F266" s="155"/>
      <c r="G266" s="155"/>
    </row>
    <row r="267" spans="1:7" s="52" customFormat="1" ht="75.75">
      <c r="A267" s="81" t="s">
        <v>237</v>
      </c>
      <c r="B267" s="80" t="s">
        <v>303</v>
      </c>
      <c r="C267" s="79">
        <v>16.5</v>
      </c>
      <c r="D267" s="81" t="s">
        <v>84</v>
      </c>
      <c r="E267" s="84"/>
      <c r="F267" s="84"/>
      <c r="G267" s="84">
        <f t="shared" ref="G267" si="40">F267*C267</f>
        <v>0</v>
      </c>
    </row>
    <row r="268" spans="1:7" s="52" customFormat="1" ht="60.75">
      <c r="A268" s="81" t="s">
        <v>238</v>
      </c>
      <c r="B268" s="80" t="s">
        <v>158</v>
      </c>
      <c r="C268" s="79">
        <v>16.5</v>
      </c>
      <c r="D268" s="81" t="s">
        <v>84</v>
      </c>
      <c r="E268" s="84"/>
      <c r="F268" s="84"/>
      <c r="G268" s="84">
        <f t="shared" ref="G268:G270" si="41">F268*C268</f>
        <v>0</v>
      </c>
    </row>
    <row r="269" spans="1:7" s="52" customFormat="1">
      <c r="A269" s="81" t="s">
        <v>239</v>
      </c>
      <c r="B269" s="80" t="s">
        <v>304</v>
      </c>
      <c r="C269" s="79">
        <v>12</v>
      </c>
      <c r="D269" s="81" t="s">
        <v>53</v>
      </c>
      <c r="E269" s="84"/>
      <c r="F269" s="84"/>
      <c r="G269" s="84">
        <f t="shared" si="41"/>
        <v>0</v>
      </c>
    </row>
    <row r="270" spans="1:7" s="52" customFormat="1" ht="30.75">
      <c r="A270" s="81" t="s">
        <v>240</v>
      </c>
      <c r="B270" s="80" t="s">
        <v>305</v>
      </c>
      <c r="C270" s="79">
        <v>23.099999999999998</v>
      </c>
      <c r="D270" s="81" t="s">
        <v>84</v>
      </c>
      <c r="E270" s="84"/>
      <c r="F270" s="84"/>
      <c r="G270" s="84">
        <f t="shared" si="41"/>
        <v>0</v>
      </c>
    </row>
    <row r="271" spans="1:7" s="150" customFormat="1">
      <c r="A271" s="145">
        <v>19</v>
      </c>
      <c r="B271" s="146" t="s">
        <v>95</v>
      </c>
      <c r="C271" s="77"/>
      <c r="D271" s="145"/>
      <c r="E271" s="149"/>
      <c r="F271" s="149"/>
      <c r="G271" s="149">
        <f>SUM(G272:G278)</f>
        <v>0</v>
      </c>
    </row>
    <row r="272" spans="1:7" s="52" customFormat="1" ht="30.75">
      <c r="A272" s="81" t="s">
        <v>468</v>
      </c>
      <c r="B272" s="80" t="s">
        <v>127</v>
      </c>
      <c r="C272" s="79">
        <v>623</v>
      </c>
      <c r="D272" s="85" t="s">
        <v>38</v>
      </c>
      <c r="E272" s="82"/>
      <c r="F272" s="84"/>
      <c r="G272" s="84">
        <f t="shared" si="35"/>
        <v>0</v>
      </c>
    </row>
    <row r="273" spans="1:9" s="52" customFormat="1">
      <c r="A273" s="81" t="s">
        <v>470</v>
      </c>
      <c r="B273" s="80" t="s">
        <v>150</v>
      </c>
      <c r="C273" s="79">
        <v>1</v>
      </c>
      <c r="D273" s="85" t="s">
        <v>53</v>
      </c>
      <c r="E273" s="82"/>
      <c r="F273" s="84"/>
      <c r="G273" s="84">
        <f t="shared" ref="G273:G274" si="42">F273*C273</f>
        <v>0</v>
      </c>
    </row>
    <row r="274" spans="1:9" s="162" customFormat="1" ht="75.75">
      <c r="A274" s="81" t="s">
        <v>471</v>
      </c>
      <c r="B274" s="160" t="s">
        <v>207</v>
      </c>
      <c r="C274" s="157">
        <v>15</v>
      </c>
      <c r="D274" s="85" t="s">
        <v>38</v>
      </c>
      <c r="E274" s="82"/>
      <c r="F274" s="82"/>
      <c r="G274" s="82">
        <f t="shared" si="42"/>
        <v>0</v>
      </c>
    </row>
    <row r="275" spans="1:9" s="52" customFormat="1" ht="30.75">
      <c r="A275" s="81" t="s">
        <v>472</v>
      </c>
      <c r="B275" s="160" t="s">
        <v>467</v>
      </c>
      <c r="C275" s="79">
        <v>1</v>
      </c>
      <c r="D275" s="85" t="s">
        <v>53</v>
      </c>
      <c r="E275" s="82"/>
      <c r="F275" s="84"/>
      <c r="G275" s="84">
        <f t="shared" ref="G275:G278" si="43">F275*C275</f>
        <v>0</v>
      </c>
    </row>
    <row r="276" spans="1:9" s="52" customFormat="1" ht="30.75">
      <c r="A276" s="81" t="s">
        <v>473</v>
      </c>
      <c r="B276" s="80" t="s">
        <v>297</v>
      </c>
      <c r="C276" s="79">
        <v>1</v>
      </c>
      <c r="D276" s="85" t="s">
        <v>53</v>
      </c>
      <c r="E276" s="82"/>
      <c r="F276" s="84"/>
      <c r="G276" s="84">
        <f t="shared" si="43"/>
        <v>0</v>
      </c>
    </row>
    <row r="277" spans="1:9" s="52" customFormat="1" ht="30.75">
      <c r="A277" s="81" t="s">
        <v>474</v>
      </c>
      <c r="B277" s="80" t="s">
        <v>149</v>
      </c>
      <c r="C277" s="79">
        <v>11</v>
      </c>
      <c r="D277" s="85" t="s">
        <v>53</v>
      </c>
      <c r="E277" s="82"/>
      <c r="F277" s="84"/>
      <c r="G277" s="84">
        <f t="shared" si="43"/>
        <v>0</v>
      </c>
    </row>
    <row r="278" spans="1:9" s="52" customFormat="1" ht="30.75">
      <c r="A278" s="81" t="s">
        <v>475</v>
      </c>
      <c r="B278" s="80" t="s">
        <v>129</v>
      </c>
      <c r="C278" s="79">
        <v>2</v>
      </c>
      <c r="D278" s="85" t="s">
        <v>53</v>
      </c>
      <c r="E278" s="82"/>
      <c r="F278" s="84"/>
      <c r="G278" s="84">
        <f t="shared" si="43"/>
        <v>0</v>
      </c>
    </row>
    <row r="279" spans="1:9" s="164" customFormat="1">
      <c r="A279" s="179"/>
      <c r="B279" s="180" t="s">
        <v>96</v>
      </c>
      <c r="C279" s="181"/>
      <c r="D279" s="179"/>
      <c r="E279" s="182"/>
      <c r="F279" s="182"/>
      <c r="G279" s="182">
        <f>G10+G17+G19+G25+G32+G37+G43+G49+G61+G68+G74+G86+G102+G122+G173+G242+G250+G262+G271</f>
        <v>0</v>
      </c>
    </row>
    <row r="281" spans="1:9">
      <c r="A281" s="94" t="s">
        <v>97</v>
      </c>
      <c r="B281" s="86"/>
      <c r="C281" s="87"/>
      <c r="D281" s="70"/>
      <c r="E281" s="88"/>
      <c r="F281" s="88"/>
    </row>
    <row r="282" spans="1:9" ht="34.5" customHeight="1">
      <c r="A282" s="218" t="s">
        <v>255</v>
      </c>
      <c r="B282" s="218"/>
      <c r="C282" s="218"/>
      <c r="D282" s="218"/>
      <c r="E282" s="218"/>
      <c r="F282" s="218"/>
    </row>
    <row r="283" spans="1:9" ht="36" customHeight="1">
      <c r="A283" s="218" t="s">
        <v>256</v>
      </c>
      <c r="B283" s="218"/>
      <c r="C283" s="218"/>
      <c r="D283" s="218"/>
      <c r="E283" s="218"/>
      <c r="F283" s="218"/>
    </row>
    <row r="284" spans="1:9" s="32" customFormat="1" ht="35.25" customHeight="1">
      <c r="A284" s="219" t="s">
        <v>257</v>
      </c>
      <c r="B284" s="219"/>
      <c r="C284" s="219"/>
      <c r="D284" s="219"/>
      <c r="E284" s="219"/>
      <c r="F284" s="219"/>
      <c r="G284" s="188"/>
    </row>
    <row r="285" spans="1:9" s="37" customFormat="1">
      <c r="A285" s="70"/>
      <c r="B285" s="86"/>
      <c r="C285" s="87"/>
      <c r="D285" s="70"/>
      <c r="E285" s="88"/>
      <c r="F285" s="88"/>
      <c r="G285" s="92"/>
      <c r="I285" s="51"/>
    </row>
    <row r="286" spans="1:9">
      <c r="A286" s="70"/>
      <c r="B286" s="86"/>
      <c r="C286" s="87"/>
      <c r="D286" s="70"/>
      <c r="E286" s="88"/>
      <c r="F286" s="88"/>
    </row>
    <row r="287" spans="1:9" s="52" customFormat="1">
      <c r="A287" s="71" t="s">
        <v>588</v>
      </c>
      <c r="B287" s="90"/>
      <c r="C287" s="87"/>
      <c r="D287" s="89"/>
      <c r="E287" s="91"/>
      <c r="F287" s="91"/>
      <c r="G287" s="92"/>
    </row>
    <row r="288" spans="1:9">
      <c r="G288" s="188"/>
    </row>
    <row r="290" spans="1:7">
      <c r="A290" s="220" t="s">
        <v>24</v>
      </c>
      <c r="B290" s="220"/>
      <c r="C290" s="220"/>
    </row>
    <row r="291" spans="1:7">
      <c r="A291" s="220" t="s">
        <v>595</v>
      </c>
      <c r="B291" s="220"/>
      <c r="C291" s="220"/>
    </row>
    <row r="292" spans="1:7">
      <c r="A292" s="220" t="s">
        <v>593</v>
      </c>
      <c r="B292" s="220"/>
      <c r="C292" s="220"/>
      <c r="G292" s="188"/>
    </row>
    <row r="293" spans="1:7">
      <c r="A293" s="220" t="s">
        <v>594</v>
      </c>
      <c r="B293" s="220"/>
      <c r="C293" s="220"/>
    </row>
  </sheetData>
  <mergeCells count="10">
    <mergeCell ref="A284:F284"/>
    <mergeCell ref="A291:C291"/>
    <mergeCell ref="A292:C292"/>
    <mergeCell ref="A293:C293"/>
    <mergeCell ref="A290:C290"/>
    <mergeCell ref="A8:G8"/>
    <mergeCell ref="D5:F5"/>
    <mergeCell ref="D6:F6"/>
    <mergeCell ref="A282:F282"/>
    <mergeCell ref="A283:F283"/>
  </mergeCells>
  <pageMargins left="0.51181102362204722" right="0.51181102362204722" top="0.78740157480314965" bottom="0.78740157480314965" header="0.31496062992125984" footer="0.31496062992125984"/>
  <pageSetup paperSize="9" scale="50"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G52"/>
  <sheetViews>
    <sheetView view="pageBreakPreview" topLeftCell="B4" zoomScale="80" zoomScaleNormal="100" zoomScaleSheetLayoutView="80" workbookViewId="0">
      <selection activeCell="B4" sqref="B4:E51"/>
    </sheetView>
  </sheetViews>
  <sheetFormatPr defaultRowHeight="15"/>
  <cols>
    <col min="1" max="1" width="0" hidden="1" customWidth="1"/>
    <col min="3" max="3" width="53.85546875" customWidth="1"/>
    <col min="4" max="4" width="11" customWidth="1"/>
  </cols>
  <sheetData>
    <row r="1" spans="2:5" hidden="1"/>
    <row r="2" spans="2:5" hidden="1">
      <c r="B2" s="51"/>
      <c r="C2" s="51"/>
      <c r="D2" s="51"/>
      <c r="E2" s="51"/>
    </row>
    <row r="3" spans="2:5" hidden="1">
      <c r="B3" s="132"/>
      <c r="C3" s="133"/>
      <c r="D3" s="133"/>
      <c r="E3" s="133"/>
    </row>
    <row r="4" spans="2:5">
      <c r="B4" s="3"/>
      <c r="C4" s="4" t="s">
        <v>0</v>
      </c>
      <c r="D4" s="3"/>
      <c r="E4" s="3"/>
    </row>
    <row r="5" spans="2:5">
      <c r="B5" s="133"/>
      <c r="C5" s="133"/>
      <c r="D5" s="133"/>
      <c r="E5" s="133"/>
    </row>
    <row r="6" spans="2:5">
      <c r="B6" s="133"/>
      <c r="C6" s="133"/>
      <c r="D6" s="133"/>
      <c r="E6" s="133"/>
    </row>
    <row r="7" spans="2:5">
      <c r="B7" s="5"/>
      <c r="C7" s="6"/>
      <c r="D7" s="5"/>
      <c r="E7" s="6"/>
    </row>
    <row r="8" spans="2:5">
      <c r="B8" s="5"/>
      <c r="C8" s="6"/>
      <c r="D8" s="5"/>
      <c r="E8" s="6"/>
    </row>
    <row r="9" spans="2:5" ht="33.75" customHeight="1">
      <c r="B9" s="221" t="s">
        <v>1</v>
      </c>
      <c r="C9" s="221"/>
      <c r="D9" s="221"/>
      <c r="E9" s="221"/>
    </row>
    <row r="10" spans="2:5">
      <c r="B10" s="6"/>
      <c r="C10" s="6"/>
      <c r="D10" s="5"/>
      <c r="E10" s="5"/>
    </row>
    <row r="11" spans="2:5">
      <c r="B11" s="5" t="s">
        <v>2</v>
      </c>
      <c r="C11" s="6"/>
      <c r="D11" s="5"/>
      <c r="E11" s="5"/>
    </row>
    <row r="12" spans="2:5">
      <c r="B12" s="134" t="s">
        <v>3</v>
      </c>
      <c r="C12" s="135" t="s">
        <v>4</v>
      </c>
      <c r="D12" s="136">
        <v>0.04</v>
      </c>
      <c r="E12" s="6"/>
    </row>
    <row r="13" spans="2:5">
      <c r="B13" s="7" t="s">
        <v>5</v>
      </c>
      <c r="C13" s="8" t="s">
        <v>6</v>
      </c>
      <c r="D13" s="9">
        <v>4.0000000000000001E-3</v>
      </c>
      <c r="E13" s="6"/>
    </row>
    <row r="14" spans="2:5">
      <c r="B14" s="7" t="s">
        <v>7</v>
      </c>
      <c r="C14" s="8" t="s">
        <v>261</v>
      </c>
      <c r="D14" s="9">
        <v>1.2699999999999999E-2</v>
      </c>
      <c r="E14" s="6"/>
    </row>
    <row r="15" spans="2:5">
      <c r="B15" s="7" t="s">
        <v>8</v>
      </c>
      <c r="C15" s="8" t="s">
        <v>9</v>
      </c>
      <c r="D15" s="9">
        <v>4.0000000000000001E-3</v>
      </c>
      <c r="E15" s="6"/>
    </row>
    <row r="16" spans="2:5">
      <c r="B16" s="7" t="s">
        <v>10</v>
      </c>
      <c r="C16" s="8" t="s">
        <v>11</v>
      </c>
      <c r="D16" s="9">
        <v>1.23E-2</v>
      </c>
      <c r="E16" s="6"/>
    </row>
    <row r="17" spans="2:5">
      <c r="B17" s="7" t="s">
        <v>12</v>
      </c>
      <c r="C17" s="8" t="s">
        <v>13</v>
      </c>
      <c r="D17" s="9">
        <v>7.3999999999999996E-2</v>
      </c>
      <c r="E17" s="6"/>
    </row>
    <row r="18" spans="2:5">
      <c r="B18" s="7" t="s">
        <v>14</v>
      </c>
      <c r="C18" s="8" t="s">
        <v>262</v>
      </c>
      <c r="D18" s="9">
        <f>SUM(D19:D22)</f>
        <v>6.6500000000000004E-2</v>
      </c>
      <c r="E18" s="6"/>
    </row>
    <row r="19" spans="2:5">
      <c r="B19" s="10"/>
      <c r="C19" s="11" t="s">
        <v>15</v>
      </c>
      <c r="D19" s="12">
        <v>6.4999999999999997E-3</v>
      </c>
      <c r="E19" s="6"/>
    </row>
    <row r="20" spans="2:5">
      <c r="B20" s="10"/>
      <c r="C20" s="11" t="s">
        <v>16</v>
      </c>
      <c r="D20" s="12">
        <v>0.03</v>
      </c>
      <c r="E20" s="6"/>
    </row>
    <row r="21" spans="2:5">
      <c r="B21" s="10"/>
      <c r="C21" s="11" t="s">
        <v>17</v>
      </c>
      <c r="D21" s="12">
        <v>0</v>
      </c>
      <c r="E21" s="133"/>
    </row>
    <row r="22" spans="2:5">
      <c r="B22" s="13"/>
      <c r="C22" s="14" t="s">
        <v>18</v>
      </c>
      <c r="D22" s="15">
        <v>0.03</v>
      </c>
      <c r="E22" s="133"/>
    </row>
    <row r="23" spans="2:5" ht="15.75" thickBot="1">
      <c r="B23" s="16"/>
      <c r="C23" s="11"/>
      <c r="D23" s="17"/>
      <c r="E23" s="133"/>
    </row>
    <row r="24" spans="2:5">
      <c r="B24" s="1"/>
      <c r="C24" s="18" t="s">
        <v>19</v>
      </c>
      <c r="D24" s="19"/>
      <c r="E24" s="133"/>
    </row>
    <row r="25" spans="2:5">
      <c r="B25" s="133"/>
      <c r="C25" s="137" t="s">
        <v>20</v>
      </c>
      <c r="D25" s="138">
        <f>ROUND(((((1+(D12+D13+D14+D15))*(1+D16)*(1+D17))/(1-D18))-1),4)</f>
        <v>0.2354</v>
      </c>
      <c r="E25" s="1"/>
    </row>
    <row r="26" spans="2:5" ht="15.75" thickBot="1">
      <c r="B26" s="20"/>
      <c r="C26" s="21" t="s">
        <v>21</v>
      </c>
      <c r="D26" s="22">
        <v>0.23</v>
      </c>
      <c r="E26" s="23"/>
    </row>
    <row r="27" spans="2:5">
      <c r="B27" s="1"/>
      <c r="C27" s="1"/>
      <c r="D27" s="1"/>
      <c r="E27" s="1"/>
    </row>
    <row r="28" spans="2:5">
      <c r="B28" s="5" t="s">
        <v>22</v>
      </c>
      <c r="C28" s="6"/>
      <c r="D28" s="5"/>
      <c r="E28" s="1"/>
    </row>
    <row r="29" spans="2:5">
      <c r="B29" s="134" t="s">
        <v>3</v>
      </c>
      <c r="C29" s="135" t="s">
        <v>4</v>
      </c>
      <c r="D29" s="136">
        <v>5.1999999999999998E-2</v>
      </c>
      <c r="E29" s="1"/>
    </row>
    <row r="30" spans="2:5">
      <c r="B30" s="7" t="s">
        <v>5</v>
      </c>
      <c r="C30" s="8" t="s">
        <v>6</v>
      </c>
      <c r="D30" s="9">
        <v>2.3999999999999998E-3</v>
      </c>
      <c r="E30" s="1"/>
    </row>
    <row r="31" spans="2:5">
      <c r="B31" s="7" t="s">
        <v>7</v>
      </c>
      <c r="C31" s="8" t="s">
        <v>261</v>
      </c>
      <c r="D31" s="9">
        <v>4.3E-3</v>
      </c>
      <c r="E31" s="1"/>
    </row>
    <row r="32" spans="2:5">
      <c r="B32" s="7" t="s">
        <v>8</v>
      </c>
      <c r="C32" s="8" t="s">
        <v>9</v>
      </c>
      <c r="D32" s="9">
        <v>2.0999999999999999E-3</v>
      </c>
      <c r="E32" s="1"/>
    </row>
    <row r="33" spans="2:5">
      <c r="B33" s="7" t="s">
        <v>10</v>
      </c>
      <c r="C33" s="8" t="s">
        <v>11</v>
      </c>
      <c r="D33" s="9">
        <v>0.01</v>
      </c>
      <c r="E33" s="1"/>
    </row>
    <row r="34" spans="2:5">
      <c r="B34" s="7" t="s">
        <v>12</v>
      </c>
      <c r="C34" s="8" t="s">
        <v>13</v>
      </c>
      <c r="D34" s="9">
        <v>4.1000000000000002E-2</v>
      </c>
      <c r="E34" s="1"/>
    </row>
    <row r="35" spans="2:5">
      <c r="B35" s="7" t="s">
        <v>14</v>
      </c>
      <c r="C35" s="8" t="s">
        <v>262</v>
      </c>
      <c r="D35" s="9">
        <f>SUM(D36:D39)</f>
        <v>3.6499999999999998E-2</v>
      </c>
      <c r="E35" s="1"/>
    </row>
    <row r="36" spans="2:5">
      <c r="B36" s="10"/>
      <c r="C36" s="11" t="s">
        <v>15</v>
      </c>
      <c r="D36" s="12">
        <v>6.4999999999999997E-3</v>
      </c>
      <c r="E36" s="1"/>
    </row>
    <row r="37" spans="2:5">
      <c r="B37" s="10"/>
      <c r="C37" s="11" t="s">
        <v>16</v>
      </c>
      <c r="D37" s="12">
        <v>0.03</v>
      </c>
      <c r="E37" s="1"/>
    </row>
    <row r="38" spans="2:5">
      <c r="B38" s="10"/>
      <c r="C38" s="11" t="s">
        <v>17</v>
      </c>
      <c r="D38" s="12"/>
      <c r="E38" s="1"/>
    </row>
    <row r="39" spans="2:5">
      <c r="B39" s="13"/>
      <c r="C39" s="14" t="s">
        <v>18</v>
      </c>
      <c r="D39" s="15"/>
      <c r="E39" s="1"/>
    </row>
    <row r="40" spans="2:5" ht="15.75" thickBot="1">
      <c r="B40" s="16"/>
      <c r="C40" s="11"/>
      <c r="D40" s="17"/>
      <c r="E40" s="1"/>
    </row>
    <row r="41" spans="2:5">
      <c r="B41" s="1"/>
      <c r="C41" s="18" t="s">
        <v>23</v>
      </c>
      <c r="D41" s="19"/>
      <c r="E41" s="1"/>
    </row>
    <row r="42" spans="2:5">
      <c r="B42" s="133"/>
      <c r="C42" s="137" t="s">
        <v>20</v>
      </c>
      <c r="D42" s="138">
        <f>((((1+(D29+D30+D31+D32))*(1+D33)*(1+D34))/(1-D35))-1)</f>
        <v>0.15758767825635678</v>
      </c>
      <c r="E42" s="1"/>
    </row>
    <row r="43" spans="2:5" ht="15.75" thickBot="1">
      <c r="B43" s="20"/>
      <c r="C43" s="21" t="s">
        <v>21</v>
      </c>
      <c r="D43" s="22">
        <v>0.16</v>
      </c>
      <c r="E43" s="23"/>
    </row>
    <row r="44" spans="2:5">
      <c r="B44" s="1"/>
      <c r="C44" s="1"/>
      <c r="D44" s="1"/>
      <c r="E44" s="1"/>
    </row>
    <row r="45" spans="2:5">
      <c r="B45" s="1" t="s">
        <v>588</v>
      </c>
      <c r="C45" s="1"/>
      <c r="D45" s="1"/>
      <c r="E45" s="1"/>
    </row>
    <row r="46" spans="2:5" s="51" customFormat="1">
      <c r="B46" s="1"/>
      <c r="C46" s="1"/>
      <c r="D46" s="1"/>
      <c r="E46" s="1"/>
    </row>
    <row r="47" spans="2:5">
      <c r="B47" s="1"/>
      <c r="C47" s="133"/>
      <c r="D47" s="1"/>
      <c r="E47" s="1"/>
    </row>
    <row r="48" spans="2:5">
      <c r="B48" s="222" t="s">
        <v>24</v>
      </c>
      <c r="C48" s="222"/>
      <c r="D48" s="222"/>
      <c r="E48" s="222"/>
    </row>
    <row r="49" spans="2:7">
      <c r="B49" s="222" t="s">
        <v>590</v>
      </c>
      <c r="C49" s="222"/>
      <c r="D49" s="222"/>
      <c r="E49" s="222"/>
    </row>
    <row r="50" spans="2:7">
      <c r="B50" s="222" t="s">
        <v>593</v>
      </c>
      <c r="C50" s="222"/>
      <c r="D50" s="222"/>
      <c r="E50" s="222"/>
    </row>
    <row r="51" spans="2:7">
      <c r="B51" s="222" t="s">
        <v>594</v>
      </c>
      <c r="C51" s="222"/>
      <c r="D51" s="222"/>
      <c r="E51" s="222"/>
    </row>
    <row r="52" spans="2:7">
      <c r="B52" s="51"/>
      <c r="C52" s="51"/>
      <c r="D52" s="51"/>
      <c r="E52" s="51"/>
      <c r="F52" s="51"/>
      <c r="G52" s="51"/>
    </row>
  </sheetData>
  <mergeCells count="5">
    <mergeCell ref="B9:E9"/>
    <mergeCell ref="B49:E49"/>
    <mergeCell ref="B50:E50"/>
    <mergeCell ref="B51:E51"/>
    <mergeCell ref="B48:E48"/>
  </mergeCells>
  <pageMargins left="0.511811024" right="0.511811024" top="0.78740157499999996" bottom="0.78740157499999996" header="0.31496062000000002" footer="0.31496062000000002"/>
  <pageSetup paperSize="9" orientation="portrait" r:id="rId1"/>
  <drawing r:id="rId2"/>
  <legacyDrawing r:id="rId3"/>
  <oleObjects>
    <mc:AlternateContent xmlns:mc="http://schemas.openxmlformats.org/markup-compatibility/2006">
      <mc:Choice Requires="x14">
        <oleObject progId="Word.Document.12" shapeId="2049" r:id="rId4">
          <objectPr defaultSize="0" autoPict="0" r:id="rId5">
            <anchor moveWithCells="1">
              <from>
                <xdr:col>2</xdr:col>
                <xdr:colOff>38100</xdr:colOff>
                <xdr:row>4</xdr:row>
                <xdr:rowOff>66675</xdr:rowOff>
              </from>
              <to>
                <xdr:col>3</xdr:col>
                <xdr:colOff>409575</xdr:colOff>
                <xdr:row>7</xdr:row>
                <xdr:rowOff>57150</xdr:rowOff>
              </to>
            </anchor>
          </objectPr>
        </oleObject>
      </mc:Choice>
      <mc:Fallback>
        <oleObject progId="Word.Document.12" shapeId="2049"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1"/>
  <sheetViews>
    <sheetView topLeftCell="A21" zoomScale="90" zoomScaleNormal="90" workbookViewId="0">
      <selection sqref="A1:R61"/>
    </sheetView>
  </sheetViews>
  <sheetFormatPr defaultRowHeight="15.75"/>
  <cols>
    <col min="1" max="1" width="9.28515625" style="38" bestFit="1" customWidth="1"/>
    <col min="2" max="2" width="39.28515625" style="38" customWidth="1"/>
    <col min="3" max="3" width="15.7109375" style="38" customWidth="1"/>
    <col min="4" max="10" width="13.140625" style="38" bestFit="1" customWidth="1"/>
    <col min="11" max="11" width="13" style="38" customWidth="1"/>
    <col min="12" max="14" width="13.140625" style="38" bestFit="1" customWidth="1"/>
    <col min="15" max="15" width="12" style="38" bestFit="1" customWidth="1"/>
    <col min="16" max="16" width="14.7109375" style="38" bestFit="1" customWidth="1"/>
  </cols>
  <sheetData>
    <row r="1" spans="1:17" s="51" customFormat="1">
      <c r="A1" s="59" t="s">
        <v>187</v>
      </c>
      <c r="B1" s="38"/>
      <c r="C1" s="38"/>
      <c r="D1" s="38"/>
      <c r="E1" s="38"/>
      <c r="F1" s="38"/>
      <c r="G1" s="38"/>
      <c r="H1" s="38"/>
      <c r="I1" s="38"/>
      <c r="J1" s="38"/>
      <c r="K1" s="38"/>
      <c r="L1" s="38"/>
      <c r="M1" s="38"/>
      <c r="N1" s="38"/>
      <c r="O1" s="38"/>
      <c r="P1" s="38"/>
    </row>
    <row r="2" spans="1:17" s="51" customFormat="1">
      <c r="A2" s="93" t="s">
        <v>26</v>
      </c>
      <c r="B2" s="38"/>
      <c r="C2" s="38"/>
      <c r="D2" s="38"/>
      <c r="E2" s="38"/>
      <c r="F2" s="38"/>
      <c r="G2" s="38"/>
      <c r="H2" s="38"/>
      <c r="I2" s="38"/>
      <c r="J2" s="38"/>
      <c r="K2" s="38"/>
      <c r="L2" s="38"/>
      <c r="M2" s="38"/>
      <c r="N2" s="38"/>
      <c r="O2" s="38"/>
      <c r="P2" s="38"/>
    </row>
    <row r="3" spans="1:17">
      <c r="A3" s="40"/>
    </row>
    <row r="4" spans="1:17">
      <c r="A4" s="59" t="s">
        <v>263</v>
      </c>
      <c r="B4" s="95"/>
      <c r="C4" s="96"/>
      <c r="D4" s="97"/>
      <c r="E4" s="98"/>
      <c r="F4" s="98"/>
      <c r="G4" s="98"/>
      <c r="H4" s="98"/>
      <c r="I4" s="98"/>
      <c r="J4" s="98"/>
      <c r="K4" s="98"/>
      <c r="L4" s="98"/>
      <c r="M4" s="98"/>
      <c r="N4" s="98"/>
      <c r="O4" s="98"/>
      <c r="Q4" s="27"/>
    </row>
    <row r="5" spans="1:17">
      <c r="A5" s="71" t="s">
        <v>503</v>
      </c>
      <c r="B5" s="95"/>
      <c r="C5" s="96"/>
      <c r="D5" s="97"/>
      <c r="E5" s="98"/>
      <c r="F5" s="98"/>
      <c r="G5" s="98"/>
      <c r="H5" s="98"/>
      <c r="I5" s="98"/>
      <c r="J5" s="98"/>
      <c r="K5" s="98"/>
      <c r="L5" s="98"/>
      <c r="M5" s="98"/>
      <c r="N5" s="98"/>
      <c r="O5" s="98"/>
      <c r="Q5" s="25"/>
    </row>
    <row r="6" spans="1:17" s="51" customFormat="1">
      <c r="A6" s="71"/>
      <c r="B6" s="95"/>
      <c r="C6" s="96"/>
      <c r="D6" s="97"/>
      <c r="E6" s="98"/>
      <c r="F6" s="98"/>
      <c r="G6" s="99"/>
      <c r="H6" s="98"/>
      <c r="I6" s="98"/>
      <c r="J6" s="98"/>
      <c r="K6" s="98"/>
      <c r="L6" s="98"/>
      <c r="M6" s="98"/>
      <c r="N6" s="98"/>
      <c r="O6" s="98"/>
      <c r="P6" s="38"/>
    </row>
    <row r="7" spans="1:17">
      <c r="A7" s="231" t="s">
        <v>99</v>
      </c>
      <c r="B7" s="231"/>
      <c r="C7" s="231"/>
      <c r="D7" s="231"/>
      <c r="E7" s="231"/>
      <c r="F7" s="100"/>
      <c r="G7" s="100"/>
      <c r="H7" s="100"/>
      <c r="I7" s="100"/>
      <c r="J7" s="100"/>
      <c r="K7" s="100"/>
      <c r="L7" s="100"/>
      <c r="M7" s="100"/>
      <c r="N7" s="100"/>
      <c r="O7" s="100"/>
      <c r="Q7" s="25"/>
    </row>
    <row r="8" spans="1:17" ht="16.5" thickBot="1">
      <c r="A8" s="101"/>
      <c r="B8" s="102"/>
      <c r="C8" s="103"/>
      <c r="D8" s="100"/>
      <c r="E8" s="100"/>
      <c r="F8" s="100"/>
      <c r="G8" s="100"/>
      <c r="H8" s="100"/>
      <c r="I8" s="100"/>
      <c r="J8" s="100"/>
      <c r="K8" s="100"/>
      <c r="L8" s="100"/>
      <c r="M8" s="100"/>
      <c r="N8" s="100"/>
      <c r="O8" s="100"/>
      <c r="Q8" s="25"/>
    </row>
    <row r="9" spans="1:17" ht="16.5" thickBot="1">
      <c r="A9" s="240" t="s">
        <v>100</v>
      </c>
      <c r="B9" s="241"/>
      <c r="C9" s="241"/>
      <c r="D9" s="241"/>
      <c r="E9" s="241"/>
      <c r="F9" s="241"/>
      <c r="G9" s="241"/>
      <c r="H9" s="241"/>
      <c r="I9" s="241"/>
      <c r="J9" s="241"/>
      <c r="K9" s="241"/>
      <c r="L9" s="241"/>
      <c r="M9" s="241"/>
      <c r="N9" s="241"/>
      <c r="O9" s="241"/>
      <c r="P9" s="242"/>
      <c r="Q9" s="51"/>
    </row>
    <row r="10" spans="1:17" ht="15" customHeight="1">
      <c r="A10" s="232" t="s">
        <v>29</v>
      </c>
      <c r="B10" s="234" t="s">
        <v>101</v>
      </c>
      <c r="C10" s="236" t="s">
        <v>102</v>
      </c>
      <c r="D10" s="238" t="s">
        <v>103</v>
      </c>
      <c r="E10" s="238" t="s">
        <v>243</v>
      </c>
      <c r="F10" s="238" t="s">
        <v>244</v>
      </c>
      <c r="G10" s="238" t="s">
        <v>245</v>
      </c>
      <c r="H10" s="238" t="s">
        <v>246</v>
      </c>
      <c r="I10" s="238" t="s">
        <v>247</v>
      </c>
      <c r="J10" s="238" t="s">
        <v>248</v>
      </c>
      <c r="K10" s="238" t="s">
        <v>249</v>
      </c>
      <c r="L10" s="238" t="s">
        <v>250</v>
      </c>
      <c r="M10" s="238" t="s">
        <v>251</v>
      </c>
      <c r="N10" s="238" t="s">
        <v>252</v>
      </c>
      <c r="O10" s="238" t="s">
        <v>253</v>
      </c>
      <c r="P10" s="238" t="s">
        <v>35</v>
      </c>
      <c r="Q10" s="25"/>
    </row>
    <row r="11" spans="1:17" ht="15" customHeight="1">
      <c r="A11" s="233"/>
      <c r="B11" s="235"/>
      <c r="C11" s="237"/>
      <c r="D11" s="239"/>
      <c r="E11" s="239"/>
      <c r="F11" s="239"/>
      <c r="G11" s="239"/>
      <c r="H11" s="239"/>
      <c r="I11" s="239"/>
      <c r="J11" s="239"/>
      <c r="K11" s="239"/>
      <c r="L11" s="239"/>
      <c r="M11" s="239"/>
      <c r="N11" s="239"/>
      <c r="O11" s="239"/>
      <c r="P11" s="239"/>
      <c r="Q11" s="25"/>
    </row>
    <row r="12" spans="1:17" ht="15" customHeight="1">
      <c r="A12" s="233"/>
      <c r="B12" s="235"/>
      <c r="C12" s="237"/>
      <c r="D12" s="239"/>
      <c r="E12" s="239"/>
      <c r="F12" s="239"/>
      <c r="G12" s="239"/>
      <c r="H12" s="239"/>
      <c r="I12" s="239"/>
      <c r="J12" s="239"/>
      <c r="K12" s="239"/>
      <c r="L12" s="239"/>
      <c r="M12" s="239"/>
      <c r="N12" s="239"/>
      <c r="O12" s="239"/>
      <c r="P12" s="239"/>
      <c r="Q12" s="25"/>
    </row>
    <row r="13" spans="1:17">
      <c r="A13" s="225">
        <v>1</v>
      </c>
      <c r="B13" s="226" t="str">
        <f>ORÇAMENTO!B10</f>
        <v>SERVIÇOS PRELIMINARES E TÉCNICOS</v>
      </c>
      <c r="C13" s="104">
        <f>ORÇAMENTO!G10</f>
        <v>0</v>
      </c>
      <c r="D13" s="105">
        <f t="shared" ref="D13:O13" si="0">D14*$C$13</f>
        <v>0</v>
      </c>
      <c r="E13" s="105">
        <f t="shared" si="0"/>
        <v>0</v>
      </c>
      <c r="F13" s="106">
        <f t="shared" si="0"/>
        <v>0</v>
      </c>
      <c r="G13" s="105">
        <f t="shared" si="0"/>
        <v>0</v>
      </c>
      <c r="H13" s="105">
        <f t="shared" si="0"/>
        <v>0</v>
      </c>
      <c r="I13" s="105">
        <f t="shared" si="0"/>
        <v>0</v>
      </c>
      <c r="J13" s="105">
        <f t="shared" si="0"/>
        <v>0</v>
      </c>
      <c r="K13" s="105">
        <f t="shared" si="0"/>
        <v>0</v>
      </c>
      <c r="L13" s="105">
        <f t="shared" si="0"/>
        <v>0</v>
      </c>
      <c r="M13" s="105">
        <f t="shared" si="0"/>
        <v>0</v>
      </c>
      <c r="N13" s="105">
        <f t="shared" si="0"/>
        <v>0</v>
      </c>
      <c r="O13" s="105">
        <f t="shared" si="0"/>
        <v>0</v>
      </c>
      <c r="P13" s="106">
        <f t="shared" ref="P13:P50" si="1">D13+E13+F13+G13+H13+I13+J13+K13+L13+M13+N13+O13</f>
        <v>0</v>
      </c>
      <c r="Q13" s="29"/>
    </row>
    <row r="14" spans="1:17">
      <c r="A14" s="225"/>
      <c r="B14" s="226"/>
      <c r="C14" s="107" t="e">
        <f>C13/$C$51</f>
        <v>#DIV/0!</v>
      </c>
      <c r="D14" s="108">
        <v>0.85</v>
      </c>
      <c r="E14" s="108">
        <v>0.15</v>
      </c>
      <c r="F14" s="108"/>
      <c r="G14" s="108"/>
      <c r="H14" s="108"/>
      <c r="I14" s="108"/>
      <c r="J14" s="108"/>
      <c r="K14" s="108"/>
      <c r="L14" s="108"/>
      <c r="M14" s="108"/>
      <c r="N14" s="108"/>
      <c r="O14" s="108"/>
      <c r="P14" s="109">
        <f t="shared" si="1"/>
        <v>1</v>
      </c>
      <c r="Q14" s="25"/>
    </row>
    <row r="15" spans="1:17">
      <c r="A15" s="225">
        <v>2</v>
      </c>
      <c r="B15" s="226" t="str">
        <f>ORÇAMENTO!B17</f>
        <v>GERENCIAMENTO DE OBRAS</v>
      </c>
      <c r="C15" s="104">
        <f>ORÇAMENTO!G17</f>
        <v>0</v>
      </c>
      <c r="D15" s="105">
        <f t="shared" ref="D15:O15" si="2">D16*$C15</f>
        <v>0</v>
      </c>
      <c r="E15" s="105">
        <f t="shared" si="2"/>
        <v>0</v>
      </c>
      <c r="F15" s="106">
        <f t="shared" si="2"/>
        <v>0</v>
      </c>
      <c r="G15" s="105">
        <f t="shared" si="2"/>
        <v>0</v>
      </c>
      <c r="H15" s="105">
        <f t="shared" si="2"/>
        <v>0</v>
      </c>
      <c r="I15" s="105">
        <f t="shared" si="2"/>
        <v>0</v>
      </c>
      <c r="J15" s="105">
        <f t="shared" si="2"/>
        <v>0</v>
      </c>
      <c r="K15" s="105">
        <f t="shared" si="2"/>
        <v>0</v>
      </c>
      <c r="L15" s="105">
        <f t="shared" si="2"/>
        <v>0</v>
      </c>
      <c r="M15" s="105">
        <f t="shared" si="2"/>
        <v>0</v>
      </c>
      <c r="N15" s="105">
        <f t="shared" si="2"/>
        <v>0</v>
      </c>
      <c r="O15" s="105">
        <f t="shared" si="2"/>
        <v>0</v>
      </c>
      <c r="P15" s="110">
        <f t="shared" si="1"/>
        <v>0</v>
      </c>
      <c r="Q15" s="29"/>
    </row>
    <row r="16" spans="1:17">
      <c r="A16" s="225"/>
      <c r="B16" s="226"/>
      <c r="C16" s="111" t="e">
        <f>C15/$C$51</f>
        <v>#DIV/0!</v>
      </c>
      <c r="D16" s="112">
        <v>7.0000000000000007E-2</v>
      </c>
      <c r="E16" s="112">
        <v>7.5999999999999998E-2</v>
      </c>
      <c r="F16" s="112">
        <v>7.0999999999999994E-2</v>
      </c>
      <c r="G16" s="112">
        <v>7.0999999999999994E-2</v>
      </c>
      <c r="H16" s="112">
        <v>7.0999999999999994E-2</v>
      </c>
      <c r="I16" s="112">
        <v>9.0999999999999998E-2</v>
      </c>
      <c r="J16" s="112">
        <v>0.107</v>
      </c>
      <c r="K16" s="112">
        <v>0.106</v>
      </c>
      <c r="L16" s="112">
        <v>9.6000000000000002E-2</v>
      </c>
      <c r="M16" s="112">
        <v>9.1999999999999998E-2</v>
      </c>
      <c r="N16" s="112">
        <v>8.6999999999999994E-2</v>
      </c>
      <c r="O16" s="112">
        <v>6.2E-2</v>
      </c>
      <c r="P16" s="109">
        <f t="shared" si="1"/>
        <v>1</v>
      </c>
      <c r="Q16" s="25"/>
    </row>
    <row r="17" spans="1:17">
      <c r="A17" s="225">
        <v>3</v>
      </c>
      <c r="B17" s="226" t="str">
        <f>ORÇAMENTO!B19</f>
        <v>MOVIMENTO DE TERRA</v>
      </c>
      <c r="C17" s="104">
        <f>ORÇAMENTO!G19</f>
        <v>0</v>
      </c>
      <c r="D17" s="105">
        <f t="shared" ref="D17:O17" si="3">D18*$C17</f>
        <v>0</v>
      </c>
      <c r="E17" s="105">
        <f t="shared" si="3"/>
        <v>0</v>
      </c>
      <c r="F17" s="106">
        <f t="shared" si="3"/>
        <v>0</v>
      </c>
      <c r="G17" s="105">
        <f t="shared" si="3"/>
        <v>0</v>
      </c>
      <c r="H17" s="105">
        <f t="shared" si="3"/>
        <v>0</v>
      </c>
      <c r="I17" s="105">
        <f t="shared" si="3"/>
        <v>0</v>
      </c>
      <c r="J17" s="105">
        <f t="shared" si="3"/>
        <v>0</v>
      </c>
      <c r="K17" s="105">
        <f t="shared" si="3"/>
        <v>0</v>
      </c>
      <c r="L17" s="105">
        <f t="shared" si="3"/>
        <v>0</v>
      </c>
      <c r="M17" s="105">
        <f t="shared" si="3"/>
        <v>0</v>
      </c>
      <c r="N17" s="105">
        <f t="shared" si="3"/>
        <v>0</v>
      </c>
      <c r="O17" s="105">
        <f t="shared" si="3"/>
        <v>0</v>
      </c>
      <c r="P17" s="110">
        <f t="shared" si="1"/>
        <v>0</v>
      </c>
      <c r="Q17" s="28"/>
    </row>
    <row r="18" spans="1:17">
      <c r="A18" s="225"/>
      <c r="B18" s="226"/>
      <c r="C18" s="111" t="e">
        <f>C17/$C$51</f>
        <v>#DIV/0!</v>
      </c>
      <c r="D18" s="108">
        <v>0.95</v>
      </c>
      <c r="E18" s="112">
        <v>0.05</v>
      </c>
      <c r="F18" s="112"/>
      <c r="G18" s="112"/>
      <c r="H18" s="112"/>
      <c r="I18" s="112"/>
      <c r="J18" s="112"/>
      <c r="K18" s="112"/>
      <c r="L18" s="112"/>
      <c r="M18" s="112"/>
      <c r="N18" s="112"/>
      <c r="O18" s="112"/>
      <c r="P18" s="109">
        <f t="shared" si="1"/>
        <v>1</v>
      </c>
      <c r="Q18" s="25"/>
    </row>
    <row r="19" spans="1:17">
      <c r="A19" s="225">
        <v>4</v>
      </c>
      <c r="B19" s="226" t="str">
        <f>ORÇAMENTO!B25</f>
        <v>INFRAESTRUTURA</v>
      </c>
      <c r="C19" s="104">
        <f>ORÇAMENTO!G25</f>
        <v>0</v>
      </c>
      <c r="D19" s="105">
        <f t="shared" ref="D19:O19" si="4">D20*$C19</f>
        <v>0</v>
      </c>
      <c r="E19" s="105">
        <f t="shared" si="4"/>
        <v>0</v>
      </c>
      <c r="F19" s="106">
        <f t="shared" si="4"/>
        <v>0</v>
      </c>
      <c r="G19" s="105">
        <f t="shared" si="4"/>
        <v>0</v>
      </c>
      <c r="H19" s="105">
        <f t="shared" si="4"/>
        <v>0</v>
      </c>
      <c r="I19" s="105">
        <f t="shared" si="4"/>
        <v>0</v>
      </c>
      <c r="J19" s="105">
        <f t="shared" si="4"/>
        <v>0</v>
      </c>
      <c r="K19" s="105">
        <f t="shared" si="4"/>
        <v>0</v>
      </c>
      <c r="L19" s="105">
        <f t="shared" si="4"/>
        <v>0</v>
      </c>
      <c r="M19" s="105">
        <f t="shared" si="4"/>
        <v>0</v>
      </c>
      <c r="N19" s="105">
        <f t="shared" si="4"/>
        <v>0</v>
      </c>
      <c r="O19" s="105">
        <f t="shared" si="4"/>
        <v>0</v>
      </c>
      <c r="P19" s="110">
        <f t="shared" si="1"/>
        <v>0</v>
      </c>
      <c r="Q19" s="28"/>
    </row>
    <row r="20" spans="1:17">
      <c r="A20" s="225"/>
      <c r="B20" s="226"/>
      <c r="C20" s="111" t="e">
        <f>C19/$C$51</f>
        <v>#DIV/0!</v>
      </c>
      <c r="D20" s="108">
        <v>0.15</v>
      </c>
      <c r="E20" s="112">
        <v>0.8</v>
      </c>
      <c r="F20" s="112">
        <v>0.05</v>
      </c>
      <c r="G20" s="112"/>
      <c r="H20" s="112"/>
      <c r="I20" s="112"/>
      <c r="J20" s="112"/>
      <c r="K20" s="112"/>
      <c r="L20" s="112"/>
      <c r="M20" s="112"/>
      <c r="N20" s="112"/>
      <c r="O20" s="112"/>
      <c r="P20" s="109">
        <f t="shared" si="1"/>
        <v>1</v>
      </c>
      <c r="Q20" s="25"/>
    </row>
    <row r="21" spans="1:17">
      <c r="A21" s="225">
        <v>5</v>
      </c>
      <c r="B21" s="226" t="str">
        <f>ORÇAMENTO!B32</f>
        <v>SUPERESTRUTURA</v>
      </c>
      <c r="C21" s="104">
        <f>ORÇAMENTO!G32</f>
        <v>0</v>
      </c>
      <c r="D21" s="105">
        <f t="shared" ref="D21:O21" si="5">D22*$C21</f>
        <v>0</v>
      </c>
      <c r="E21" s="105">
        <f t="shared" si="5"/>
        <v>0</v>
      </c>
      <c r="F21" s="106">
        <f t="shared" si="5"/>
        <v>0</v>
      </c>
      <c r="G21" s="105">
        <f t="shared" si="5"/>
        <v>0</v>
      </c>
      <c r="H21" s="105">
        <f t="shared" si="5"/>
        <v>0</v>
      </c>
      <c r="I21" s="105">
        <f t="shared" si="5"/>
        <v>0</v>
      </c>
      <c r="J21" s="105">
        <f t="shared" si="5"/>
        <v>0</v>
      </c>
      <c r="K21" s="105">
        <f t="shared" si="5"/>
        <v>0</v>
      </c>
      <c r="L21" s="105">
        <f t="shared" si="5"/>
        <v>0</v>
      </c>
      <c r="M21" s="105">
        <f t="shared" si="5"/>
        <v>0</v>
      </c>
      <c r="N21" s="105">
        <f t="shared" si="5"/>
        <v>0</v>
      </c>
      <c r="O21" s="105">
        <f t="shared" si="5"/>
        <v>0</v>
      </c>
      <c r="P21" s="110">
        <f t="shared" si="1"/>
        <v>0</v>
      </c>
      <c r="Q21" s="25"/>
    </row>
    <row r="22" spans="1:17">
      <c r="A22" s="225"/>
      <c r="B22" s="226"/>
      <c r="C22" s="111" t="e">
        <f>C21/$C$51</f>
        <v>#DIV/0!</v>
      </c>
      <c r="D22" s="108"/>
      <c r="E22" s="112"/>
      <c r="F22" s="112">
        <v>0.4</v>
      </c>
      <c r="G22" s="112">
        <v>0.35</v>
      </c>
      <c r="H22" s="112">
        <v>0.2</v>
      </c>
      <c r="I22" s="112">
        <v>0.05</v>
      </c>
      <c r="J22" s="112"/>
      <c r="K22" s="112"/>
      <c r="L22" s="112"/>
      <c r="M22" s="112"/>
      <c r="N22" s="112"/>
      <c r="O22" s="112"/>
      <c r="P22" s="109">
        <f t="shared" si="1"/>
        <v>1</v>
      </c>
      <c r="Q22" s="25"/>
    </row>
    <row r="23" spans="1:17">
      <c r="A23" s="225">
        <v>6</v>
      </c>
      <c r="B23" s="226" t="str">
        <f>ORÇAMENTO!B37</f>
        <v>IMPERMEABILIZAÇÃO</v>
      </c>
      <c r="C23" s="104">
        <f>ORÇAMENTO!G37</f>
        <v>0</v>
      </c>
      <c r="D23" s="105">
        <f t="shared" ref="D23:O23" si="6">D24*$C23</f>
        <v>0</v>
      </c>
      <c r="E23" s="105">
        <f t="shared" si="6"/>
        <v>0</v>
      </c>
      <c r="F23" s="106">
        <f t="shared" si="6"/>
        <v>0</v>
      </c>
      <c r="G23" s="105">
        <f t="shared" si="6"/>
        <v>0</v>
      </c>
      <c r="H23" s="105">
        <f t="shared" si="6"/>
        <v>0</v>
      </c>
      <c r="I23" s="105">
        <f t="shared" si="6"/>
        <v>0</v>
      </c>
      <c r="J23" s="105">
        <f t="shared" si="6"/>
        <v>0</v>
      </c>
      <c r="K23" s="105">
        <f t="shared" si="6"/>
        <v>0</v>
      </c>
      <c r="L23" s="105">
        <f t="shared" si="6"/>
        <v>0</v>
      </c>
      <c r="M23" s="105">
        <f t="shared" si="6"/>
        <v>0</v>
      </c>
      <c r="N23" s="105">
        <f t="shared" si="6"/>
        <v>0</v>
      </c>
      <c r="O23" s="105">
        <f t="shared" si="6"/>
        <v>0</v>
      </c>
      <c r="P23" s="110">
        <f t="shared" si="1"/>
        <v>0</v>
      </c>
      <c r="Q23" s="25"/>
    </row>
    <row r="24" spans="1:17">
      <c r="A24" s="225"/>
      <c r="B24" s="226"/>
      <c r="C24" s="111" t="e">
        <f>C23/$C$51</f>
        <v>#DIV/0!</v>
      </c>
      <c r="D24" s="108"/>
      <c r="E24" s="112"/>
      <c r="F24" s="112">
        <v>0.2</v>
      </c>
      <c r="G24" s="112"/>
      <c r="H24" s="112"/>
      <c r="I24" s="112"/>
      <c r="J24" s="112">
        <v>0.1</v>
      </c>
      <c r="K24" s="112">
        <v>0.05</v>
      </c>
      <c r="L24" s="112">
        <v>0.3</v>
      </c>
      <c r="M24" s="112">
        <v>0.2</v>
      </c>
      <c r="N24" s="112">
        <v>0.15</v>
      </c>
      <c r="O24" s="112"/>
      <c r="P24" s="109">
        <f t="shared" si="1"/>
        <v>1</v>
      </c>
      <c r="Q24" s="25"/>
    </row>
    <row r="25" spans="1:17">
      <c r="A25" s="225">
        <v>7</v>
      </c>
      <c r="B25" s="226" t="str">
        <f>ORÇAMENTO!B43</f>
        <v>ALVENARIAS</v>
      </c>
      <c r="C25" s="104">
        <f>ORÇAMENTO!G43</f>
        <v>0</v>
      </c>
      <c r="D25" s="105">
        <f t="shared" ref="D25:O25" si="7">D26*$C25</f>
        <v>0</v>
      </c>
      <c r="E25" s="105">
        <f t="shared" si="7"/>
        <v>0</v>
      </c>
      <c r="F25" s="106">
        <f t="shared" si="7"/>
        <v>0</v>
      </c>
      <c r="G25" s="105">
        <f t="shared" si="7"/>
        <v>0</v>
      </c>
      <c r="H25" s="105">
        <f t="shared" si="7"/>
        <v>0</v>
      </c>
      <c r="I25" s="105">
        <f t="shared" si="7"/>
        <v>0</v>
      </c>
      <c r="J25" s="105">
        <f t="shared" si="7"/>
        <v>0</v>
      </c>
      <c r="K25" s="105">
        <f t="shared" si="7"/>
        <v>0</v>
      </c>
      <c r="L25" s="105">
        <f t="shared" si="7"/>
        <v>0</v>
      </c>
      <c r="M25" s="105">
        <f t="shared" si="7"/>
        <v>0</v>
      </c>
      <c r="N25" s="105">
        <f t="shared" si="7"/>
        <v>0</v>
      </c>
      <c r="O25" s="105">
        <f t="shared" si="7"/>
        <v>0</v>
      </c>
      <c r="P25" s="110">
        <f t="shared" si="1"/>
        <v>0</v>
      </c>
      <c r="Q25" s="25"/>
    </row>
    <row r="26" spans="1:17">
      <c r="A26" s="225"/>
      <c r="B26" s="226"/>
      <c r="C26" s="111" t="e">
        <f>C25/$C$51</f>
        <v>#DIV/0!</v>
      </c>
      <c r="D26" s="108"/>
      <c r="E26" s="112"/>
      <c r="F26" s="112"/>
      <c r="G26" s="112">
        <v>0.2</v>
      </c>
      <c r="H26" s="112">
        <v>0.45</v>
      </c>
      <c r="I26" s="112">
        <v>0.25</v>
      </c>
      <c r="J26" s="112">
        <v>0.05</v>
      </c>
      <c r="K26" s="112">
        <v>0.05</v>
      </c>
      <c r="L26" s="112"/>
      <c r="M26" s="112"/>
      <c r="N26" s="112"/>
      <c r="O26" s="112"/>
      <c r="P26" s="109">
        <f t="shared" si="1"/>
        <v>1</v>
      </c>
      <c r="Q26" s="25"/>
    </row>
    <row r="27" spans="1:17">
      <c r="A27" s="225">
        <v>8</v>
      </c>
      <c r="B27" s="226" t="str">
        <f>ORÇAMENTO!B49</f>
        <v>ESQUADRIAS</v>
      </c>
      <c r="C27" s="104">
        <f>ORÇAMENTO!G49</f>
        <v>0</v>
      </c>
      <c r="D27" s="105">
        <f t="shared" ref="D27:O27" si="8">D28*$C27</f>
        <v>0</v>
      </c>
      <c r="E27" s="105">
        <f t="shared" si="8"/>
        <v>0</v>
      </c>
      <c r="F27" s="106">
        <f t="shared" si="8"/>
        <v>0</v>
      </c>
      <c r="G27" s="105">
        <f t="shared" si="8"/>
        <v>0</v>
      </c>
      <c r="H27" s="105">
        <f t="shared" si="8"/>
        <v>0</v>
      </c>
      <c r="I27" s="105">
        <f t="shared" si="8"/>
        <v>0</v>
      </c>
      <c r="J27" s="105">
        <f t="shared" si="8"/>
        <v>0</v>
      </c>
      <c r="K27" s="105">
        <f t="shared" si="8"/>
        <v>0</v>
      </c>
      <c r="L27" s="105">
        <f t="shared" si="8"/>
        <v>0</v>
      </c>
      <c r="M27" s="105">
        <f t="shared" si="8"/>
        <v>0</v>
      </c>
      <c r="N27" s="105">
        <f t="shared" si="8"/>
        <v>0</v>
      </c>
      <c r="O27" s="105">
        <f t="shared" si="8"/>
        <v>0</v>
      </c>
      <c r="P27" s="110">
        <f t="shared" si="1"/>
        <v>0</v>
      </c>
      <c r="Q27" s="25"/>
    </row>
    <row r="28" spans="1:17">
      <c r="A28" s="225"/>
      <c r="B28" s="226"/>
      <c r="C28" s="111" t="e">
        <f>C27/$C$51</f>
        <v>#DIV/0!</v>
      </c>
      <c r="D28" s="108"/>
      <c r="E28" s="112"/>
      <c r="F28" s="112"/>
      <c r="G28" s="112"/>
      <c r="H28" s="112"/>
      <c r="I28" s="112"/>
      <c r="J28" s="112">
        <v>0.25</v>
      </c>
      <c r="K28" s="112">
        <v>0.25</v>
      </c>
      <c r="L28" s="112">
        <v>0.25</v>
      </c>
      <c r="M28" s="112">
        <v>0.25</v>
      </c>
      <c r="N28" s="112"/>
      <c r="O28" s="112"/>
      <c r="P28" s="109">
        <f t="shared" si="1"/>
        <v>1</v>
      </c>
      <c r="Q28" s="25"/>
    </row>
    <row r="29" spans="1:17">
      <c r="A29" s="225">
        <v>9</v>
      </c>
      <c r="B29" s="226" t="str">
        <f>ORÇAMENTO!B61</f>
        <v>VIDROS</v>
      </c>
      <c r="C29" s="104">
        <f>ORÇAMENTO!G61</f>
        <v>0</v>
      </c>
      <c r="D29" s="105">
        <f t="shared" ref="D29:O29" si="9">D30*$C29</f>
        <v>0</v>
      </c>
      <c r="E29" s="105">
        <f t="shared" si="9"/>
        <v>0</v>
      </c>
      <c r="F29" s="106">
        <f t="shared" si="9"/>
        <v>0</v>
      </c>
      <c r="G29" s="105">
        <f t="shared" si="9"/>
        <v>0</v>
      </c>
      <c r="H29" s="105">
        <f t="shared" si="9"/>
        <v>0</v>
      </c>
      <c r="I29" s="105">
        <f t="shared" si="9"/>
        <v>0</v>
      </c>
      <c r="J29" s="105">
        <f t="shared" si="9"/>
        <v>0</v>
      </c>
      <c r="K29" s="105">
        <f t="shared" si="9"/>
        <v>0</v>
      </c>
      <c r="L29" s="105">
        <f t="shared" si="9"/>
        <v>0</v>
      </c>
      <c r="M29" s="105">
        <f t="shared" si="9"/>
        <v>0</v>
      </c>
      <c r="N29" s="105">
        <f t="shared" si="9"/>
        <v>0</v>
      </c>
      <c r="O29" s="105">
        <f t="shared" si="9"/>
        <v>0</v>
      </c>
      <c r="P29" s="110">
        <f t="shared" si="1"/>
        <v>0</v>
      </c>
      <c r="Q29" s="25"/>
    </row>
    <row r="30" spans="1:17">
      <c r="A30" s="225"/>
      <c r="B30" s="226"/>
      <c r="C30" s="111" t="e">
        <f>C29/$C$51</f>
        <v>#DIV/0!</v>
      </c>
      <c r="D30" s="108"/>
      <c r="E30" s="112"/>
      <c r="F30" s="112"/>
      <c r="G30" s="112"/>
      <c r="H30" s="112"/>
      <c r="I30" s="112"/>
      <c r="J30" s="112"/>
      <c r="K30" s="112"/>
      <c r="L30" s="112"/>
      <c r="M30" s="112">
        <v>0.2</v>
      </c>
      <c r="N30" s="112">
        <v>0.5</v>
      </c>
      <c r="O30" s="112">
        <v>0.3</v>
      </c>
      <c r="P30" s="109">
        <f t="shared" si="1"/>
        <v>1</v>
      </c>
      <c r="Q30" s="25"/>
    </row>
    <row r="31" spans="1:17">
      <c r="A31" s="225">
        <v>10</v>
      </c>
      <c r="B31" s="226" t="str">
        <f>ORÇAMENTO!B68</f>
        <v>COBERTURAS</v>
      </c>
      <c r="C31" s="104">
        <f>ORÇAMENTO!G68</f>
        <v>0</v>
      </c>
      <c r="D31" s="105">
        <f t="shared" ref="D31:O31" si="10">D32*$C31</f>
        <v>0</v>
      </c>
      <c r="E31" s="105">
        <f t="shared" si="10"/>
        <v>0</v>
      </c>
      <c r="F31" s="106">
        <f t="shared" si="10"/>
        <v>0</v>
      </c>
      <c r="G31" s="105">
        <f t="shared" si="10"/>
        <v>0</v>
      </c>
      <c r="H31" s="105">
        <f t="shared" si="10"/>
        <v>0</v>
      </c>
      <c r="I31" s="105">
        <f t="shared" si="10"/>
        <v>0</v>
      </c>
      <c r="J31" s="105">
        <f t="shared" si="10"/>
        <v>0</v>
      </c>
      <c r="K31" s="105">
        <f t="shared" si="10"/>
        <v>0</v>
      </c>
      <c r="L31" s="105">
        <f t="shared" si="10"/>
        <v>0</v>
      </c>
      <c r="M31" s="105">
        <f t="shared" si="10"/>
        <v>0</v>
      </c>
      <c r="N31" s="105">
        <f t="shared" si="10"/>
        <v>0</v>
      </c>
      <c r="O31" s="105">
        <f t="shared" si="10"/>
        <v>0</v>
      </c>
      <c r="P31" s="110">
        <f t="shared" si="1"/>
        <v>0</v>
      </c>
      <c r="Q31" s="25"/>
    </row>
    <row r="32" spans="1:17">
      <c r="A32" s="225"/>
      <c r="B32" s="226"/>
      <c r="C32" s="111" t="e">
        <f>C31/$C$51</f>
        <v>#DIV/0!</v>
      </c>
      <c r="D32" s="108"/>
      <c r="E32" s="112"/>
      <c r="F32" s="112"/>
      <c r="G32" s="112"/>
      <c r="H32" s="112"/>
      <c r="I32" s="112">
        <v>0.35</v>
      </c>
      <c r="J32" s="112">
        <v>0.25</v>
      </c>
      <c r="K32" s="112">
        <v>0.4</v>
      </c>
      <c r="L32" s="112"/>
      <c r="M32" s="112"/>
      <c r="N32" s="112"/>
      <c r="O32" s="112"/>
      <c r="P32" s="109">
        <f t="shared" si="1"/>
        <v>1</v>
      </c>
      <c r="Q32" s="25"/>
    </row>
    <row r="33" spans="1:17">
      <c r="A33" s="225">
        <v>11</v>
      </c>
      <c r="B33" s="226" t="str">
        <f>ORÇAMENTO!B74</f>
        <v>REVESTIMENTOS</v>
      </c>
      <c r="C33" s="104">
        <f>ORÇAMENTO!G74</f>
        <v>0</v>
      </c>
      <c r="D33" s="105">
        <f t="shared" ref="D33:O33" si="11">D34*$C33</f>
        <v>0</v>
      </c>
      <c r="E33" s="105">
        <f t="shared" si="11"/>
        <v>0</v>
      </c>
      <c r="F33" s="106">
        <f t="shared" si="11"/>
        <v>0</v>
      </c>
      <c r="G33" s="105">
        <f t="shared" si="11"/>
        <v>0</v>
      </c>
      <c r="H33" s="105">
        <f t="shared" si="11"/>
        <v>0</v>
      </c>
      <c r="I33" s="105">
        <f t="shared" si="11"/>
        <v>0</v>
      </c>
      <c r="J33" s="105">
        <f t="shared" si="11"/>
        <v>0</v>
      </c>
      <c r="K33" s="105">
        <f t="shared" si="11"/>
        <v>0</v>
      </c>
      <c r="L33" s="105">
        <f t="shared" si="11"/>
        <v>0</v>
      </c>
      <c r="M33" s="105">
        <f t="shared" si="11"/>
        <v>0</v>
      </c>
      <c r="N33" s="105">
        <f t="shared" si="11"/>
        <v>0</v>
      </c>
      <c r="O33" s="105">
        <f t="shared" si="11"/>
        <v>0</v>
      </c>
      <c r="P33" s="110">
        <f t="shared" si="1"/>
        <v>0</v>
      </c>
      <c r="Q33" s="25"/>
    </row>
    <row r="34" spans="1:17">
      <c r="A34" s="225"/>
      <c r="B34" s="226"/>
      <c r="C34" s="111" t="e">
        <f>C33/$C$51</f>
        <v>#DIV/0!</v>
      </c>
      <c r="D34" s="108"/>
      <c r="E34" s="112"/>
      <c r="F34" s="112"/>
      <c r="G34" s="112"/>
      <c r="H34" s="112"/>
      <c r="I34" s="112">
        <v>0.05</v>
      </c>
      <c r="J34" s="112">
        <v>0.25</v>
      </c>
      <c r="K34" s="112">
        <v>0.2</v>
      </c>
      <c r="L34" s="112">
        <v>0.2</v>
      </c>
      <c r="M34" s="112">
        <v>0.15</v>
      </c>
      <c r="N34" s="112">
        <v>0.15</v>
      </c>
      <c r="O34" s="112"/>
      <c r="P34" s="109">
        <f t="shared" si="1"/>
        <v>1</v>
      </c>
      <c r="Q34" s="25"/>
    </row>
    <row r="35" spans="1:17" s="32" customFormat="1">
      <c r="A35" s="225">
        <v>12</v>
      </c>
      <c r="B35" s="226" t="str">
        <f>ORÇAMENTO!B86</f>
        <v>PINTURAS</v>
      </c>
      <c r="C35" s="104">
        <f>ORÇAMENTO!G86</f>
        <v>0</v>
      </c>
      <c r="D35" s="105">
        <f t="shared" ref="D35:O35" si="12">D36*$C35</f>
        <v>0</v>
      </c>
      <c r="E35" s="105">
        <f t="shared" si="12"/>
        <v>0</v>
      </c>
      <c r="F35" s="110">
        <f t="shared" si="12"/>
        <v>0</v>
      </c>
      <c r="G35" s="105">
        <f t="shared" si="12"/>
        <v>0</v>
      </c>
      <c r="H35" s="105">
        <f t="shared" si="12"/>
        <v>0</v>
      </c>
      <c r="I35" s="105">
        <f t="shared" si="12"/>
        <v>0</v>
      </c>
      <c r="J35" s="105">
        <f t="shared" si="12"/>
        <v>0</v>
      </c>
      <c r="K35" s="105">
        <f t="shared" si="12"/>
        <v>0</v>
      </c>
      <c r="L35" s="105">
        <f t="shared" si="12"/>
        <v>0</v>
      </c>
      <c r="M35" s="105">
        <f t="shared" si="12"/>
        <v>0</v>
      </c>
      <c r="N35" s="105">
        <f t="shared" si="12"/>
        <v>0</v>
      </c>
      <c r="O35" s="105">
        <f t="shared" si="12"/>
        <v>0</v>
      </c>
      <c r="P35" s="110">
        <f t="shared" si="1"/>
        <v>0</v>
      </c>
    </row>
    <row r="36" spans="1:17" s="32" customFormat="1">
      <c r="A36" s="225"/>
      <c r="B36" s="226"/>
      <c r="C36" s="111" t="e">
        <f>C35/$C$51</f>
        <v>#DIV/0!</v>
      </c>
      <c r="D36" s="108"/>
      <c r="E36" s="112"/>
      <c r="F36" s="112"/>
      <c r="G36" s="112"/>
      <c r="H36" s="112"/>
      <c r="I36" s="112"/>
      <c r="J36" s="112"/>
      <c r="K36" s="112"/>
      <c r="L36" s="112"/>
      <c r="M36" s="112">
        <v>0.3</v>
      </c>
      <c r="N36" s="112">
        <v>0.4</v>
      </c>
      <c r="O36" s="112">
        <v>0.3</v>
      </c>
      <c r="P36" s="109">
        <f t="shared" si="1"/>
        <v>1</v>
      </c>
    </row>
    <row r="37" spans="1:17" s="32" customFormat="1">
      <c r="A37" s="225">
        <v>13</v>
      </c>
      <c r="B37" s="226" t="str">
        <f>ORÇAMENTO!B102</f>
        <v xml:space="preserve">PISO </v>
      </c>
      <c r="C37" s="104">
        <f>ORÇAMENTO!G102</f>
        <v>0</v>
      </c>
      <c r="D37" s="105">
        <f t="shared" ref="D37:O37" si="13">D38*$C37</f>
        <v>0</v>
      </c>
      <c r="E37" s="105">
        <f t="shared" si="13"/>
        <v>0</v>
      </c>
      <c r="F37" s="110">
        <f t="shared" si="13"/>
        <v>0</v>
      </c>
      <c r="G37" s="105">
        <f t="shared" si="13"/>
        <v>0</v>
      </c>
      <c r="H37" s="105">
        <f t="shared" si="13"/>
        <v>0</v>
      </c>
      <c r="I37" s="105">
        <f t="shared" si="13"/>
        <v>0</v>
      </c>
      <c r="J37" s="105">
        <f t="shared" si="13"/>
        <v>0</v>
      </c>
      <c r="K37" s="105">
        <f t="shared" si="13"/>
        <v>0</v>
      </c>
      <c r="L37" s="105">
        <f t="shared" si="13"/>
        <v>0</v>
      </c>
      <c r="M37" s="105">
        <f t="shared" si="13"/>
        <v>0</v>
      </c>
      <c r="N37" s="105">
        <f t="shared" si="13"/>
        <v>0</v>
      </c>
      <c r="O37" s="105">
        <f t="shared" si="13"/>
        <v>0</v>
      </c>
      <c r="P37" s="110">
        <f t="shared" si="1"/>
        <v>0</v>
      </c>
    </row>
    <row r="38" spans="1:17" s="32" customFormat="1">
      <c r="A38" s="225"/>
      <c r="B38" s="226"/>
      <c r="C38" s="111" t="e">
        <f>C37/$C$51</f>
        <v>#DIV/0!</v>
      </c>
      <c r="D38" s="108"/>
      <c r="E38" s="112"/>
      <c r="F38" s="112">
        <v>0.1</v>
      </c>
      <c r="G38" s="112">
        <v>0.1</v>
      </c>
      <c r="H38" s="112">
        <v>0.1</v>
      </c>
      <c r="I38" s="112">
        <v>0.1</v>
      </c>
      <c r="J38" s="112">
        <v>0.05</v>
      </c>
      <c r="K38" s="112">
        <v>0.05</v>
      </c>
      <c r="L38" s="112">
        <v>0.1</v>
      </c>
      <c r="M38" s="112">
        <v>0.1</v>
      </c>
      <c r="N38" s="112">
        <v>0.1</v>
      </c>
      <c r="O38" s="112">
        <v>0.2</v>
      </c>
      <c r="P38" s="109">
        <f t="shared" si="1"/>
        <v>1</v>
      </c>
    </row>
    <row r="39" spans="1:17" s="32" customFormat="1">
      <c r="A39" s="225">
        <v>14</v>
      </c>
      <c r="B39" s="226" t="str">
        <f>ORÇAMENTO!B122</f>
        <v>INSTALAÇÕES HIDROSSANITÁRIAS</v>
      </c>
      <c r="C39" s="104">
        <f>ORÇAMENTO!G122</f>
        <v>0</v>
      </c>
      <c r="D39" s="105">
        <f t="shared" ref="D39:O39" si="14">D40*$C39</f>
        <v>0</v>
      </c>
      <c r="E39" s="105">
        <f t="shared" si="14"/>
        <v>0</v>
      </c>
      <c r="F39" s="110">
        <f t="shared" si="14"/>
        <v>0</v>
      </c>
      <c r="G39" s="105">
        <f t="shared" si="14"/>
        <v>0</v>
      </c>
      <c r="H39" s="105">
        <f t="shared" si="14"/>
        <v>0</v>
      </c>
      <c r="I39" s="105">
        <f t="shared" si="14"/>
        <v>0</v>
      </c>
      <c r="J39" s="105">
        <f t="shared" si="14"/>
        <v>0</v>
      </c>
      <c r="K39" s="105">
        <f t="shared" si="14"/>
        <v>0</v>
      </c>
      <c r="L39" s="105">
        <f t="shared" si="14"/>
        <v>0</v>
      </c>
      <c r="M39" s="105">
        <f t="shared" si="14"/>
        <v>0</v>
      </c>
      <c r="N39" s="105">
        <f t="shared" si="14"/>
        <v>0</v>
      </c>
      <c r="O39" s="105">
        <f t="shared" si="14"/>
        <v>0</v>
      </c>
      <c r="P39" s="110">
        <f t="shared" si="1"/>
        <v>0</v>
      </c>
    </row>
    <row r="40" spans="1:17" s="32" customFormat="1">
      <c r="A40" s="225"/>
      <c r="B40" s="226"/>
      <c r="C40" s="111" t="e">
        <f>C39/$C$51</f>
        <v>#DIV/0!</v>
      </c>
      <c r="D40" s="108"/>
      <c r="E40" s="112"/>
      <c r="F40" s="112"/>
      <c r="G40" s="112"/>
      <c r="H40" s="112">
        <v>0.05</v>
      </c>
      <c r="I40" s="112">
        <v>0.15</v>
      </c>
      <c r="J40" s="112">
        <v>0.15</v>
      </c>
      <c r="K40" s="112">
        <v>0.15</v>
      </c>
      <c r="L40" s="112">
        <v>0.15</v>
      </c>
      <c r="M40" s="112">
        <v>0.15</v>
      </c>
      <c r="N40" s="112">
        <v>0.15</v>
      </c>
      <c r="O40" s="112">
        <v>0.05</v>
      </c>
      <c r="P40" s="109">
        <f t="shared" si="1"/>
        <v>1</v>
      </c>
    </row>
    <row r="41" spans="1:17">
      <c r="A41" s="225">
        <v>15</v>
      </c>
      <c r="B41" s="226" t="str">
        <f>ORÇAMENTO!B173</f>
        <v>INSTALAÇÕES ELÉTRICAS</v>
      </c>
      <c r="C41" s="104">
        <f>ORÇAMENTO!G173</f>
        <v>0</v>
      </c>
      <c r="D41" s="105">
        <f t="shared" ref="D41:O41" si="15">D42*$C41</f>
        <v>0</v>
      </c>
      <c r="E41" s="105">
        <f t="shared" si="15"/>
        <v>0</v>
      </c>
      <c r="F41" s="106">
        <f t="shared" si="15"/>
        <v>0</v>
      </c>
      <c r="G41" s="105">
        <f t="shared" si="15"/>
        <v>0</v>
      </c>
      <c r="H41" s="105">
        <f t="shared" si="15"/>
        <v>0</v>
      </c>
      <c r="I41" s="105">
        <f t="shared" si="15"/>
        <v>0</v>
      </c>
      <c r="J41" s="105">
        <f t="shared" si="15"/>
        <v>0</v>
      </c>
      <c r="K41" s="105">
        <f t="shared" si="15"/>
        <v>0</v>
      </c>
      <c r="L41" s="105">
        <f t="shared" si="15"/>
        <v>0</v>
      </c>
      <c r="M41" s="105">
        <f t="shared" si="15"/>
        <v>0</v>
      </c>
      <c r="N41" s="105">
        <f t="shared" si="15"/>
        <v>0</v>
      </c>
      <c r="O41" s="105">
        <f t="shared" si="15"/>
        <v>0</v>
      </c>
      <c r="P41" s="110">
        <f t="shared" si="1"/>
        <v>0</v>
      </c>
      <c r="Q41" s="25"/>
    </row>
    <row r="42" spans="1:17">
      <c r="A42" s="225"/>
      <c r="B42" s="226"/>
      <c r="C42" s="111" t="e">
        <f>C41/$C$51</f>
        <v>#DIV/0!</v>
      </c>
      <c r="D42" s="108"/>
      <c r="E42" s="112"/>
      <c r="F42" s="112"/>
      <c r="G42" s="112"/>
      <c r="H42" s="112"/>
      <c r="I42" s="112">
        <v>0.15</v>
      </c>
      <c r="J42" s="112">
        <v>0.15</v>
      </c>
      <c r="K42" s="112">
        <v>0.15</v>
      </c>
      <c r="L42" s="112">
        <v>0.2</v>
      </c>
      <c r="M42" s="112">
        <v>0.2</v>
      </c>
      <c r="N42" s="112">
        <v>0.15</v>
      </c>
      <c r="O42" s="112"/>
      <c r="P42" s="109">
        <f t="shared" si="1"/>
        <v>0.99999999999999989</v>
      </c>
      <c r="Q42" s="25"/>
    </row>
    <row r="43" spans="1:17">
      <c r="A43" s="225">
        <v>16</v>
      </c>
      <c r="B43" s="226" t="str">
        <f>ORÇAMENTO!B242</f>
        <v>INSTALAÇÕES DE COMBATE A INCÊNDIO</v>
      </c>
      <c r="C43" s="104">
        <f>ORÇAMENTO!G242</f>
        <v>0</v>
      </c>
      <c r="D43" s="105">
        <f t="shared" ref="D43:O43" si="16">D44*$C43</f>
        <v>0</v>
      </c>
      <c r="E43" s="105">
        <f t="shared" si="16"/>
        <v>0</v>
      </c>
      <c r="F43" s="106">
        <f t="shared" si="16"/>
        <v>0</v>
      </c>
      <c r="G43" s="105">
        <f t="shared" si="16"/>
        <v>0</v>
      </c>
      <c r="H43" s="105">
        <f t="shared" si="16"/>
        <v>0</v>
      </c>
      <c r="I43" s="105">
        <f t="shared" si="16"/>
        <v>0</v>
      </c>
      <c r="J43" s="105">
        <f t="shared" si="16"/>
        <v>0</v>
      </c>
      <c r="K43" s="105">
        <f t="shared" si="16"/>
        <v>0</v>
      </c>
      <c r="L43" s="105">
        <f t="shared" si="16"/>
        <v>0</v>
      </c>
      <c r="M43" s="105">
        <f t="shared" si="16"/>
        <v>0</v>
      </c>
      <c r="N43" s="105">
        <f t="shared" si="16"/>
        <v>0</v>
      </c>
      <c r="O43" s="105">
        <f t="shared" si="16"/>
        <v>0</v>
      </c>
      <c r="P43" s="110">
        <f t="shared" si="1"/>
        <v>0</v>
      </c>
      <c r="Q43" s="25"/>
    </row>
    <row r="44" spans="1:17">
      <c r="A44" s="225"/>
      <c r="B44" s="226"/>
      <c r="C44" s="111" t="e">
        <f>C43/$C$51</f>
        <v>#DIV/0!</v>
      </c>
      <c r="D44" s="108"/>
      <c r="E44" s="112"/>
      <c r="F44" s="112"/>
      <c r="G44" s="112"/>
      <c r="H44" s="112"/>
      <c r="I44" s="112"/>
      <c r="J44" s="112"/>
      <c r="K44" s="112"/>
      <c r="L44" s="112"/>
      <c r="M44" s="112"/>
      <c r="N44" s="112">
        <v>0.5</v>
      </c>
      <c r="O44" s="112">
        <v>0.5</v>
      </c>
      <c r="P44" s="109">
        <f t="shared" si="1"/>
        <v>1</v>
      </c>
      <c r="Q44" s="25"/>
    </row>
    <row r="45" spans="1:17" s="51" customFormat="1">
      <c r="A45" s="225">
        <v>17</v>
      </c>
      <c r="B45" s="226" t="str">
        <f>ORÇAMENTO!B250</f>
        <v>INSTALAÇÕES DE LÓGICA</v>
      </c>
      <c r="C45" s="104">
        <f>ORÇAMENTO!G250</f>
        <v>0</v>
      </c>
      <c r="D45" s="105">
        <f t="shared" ref="D45:O45" si="17">D46*$C45</f>
        <v>0</v>
      </c>
      <c r="E45" s="105">
        <f t="shared" si="17"/>
        <v>0</v>
      </c>
      <c r="F45" s="106">
        <f t="shared" si="17"/>
        <v>0</v>
      </c>
      <c r="G45" s="105">
        <f t="shared" si="17"/>
        <v>0</v>
      </c>
      <c r="H45" s="105">
        <f t="shared" si="17"/>
        <v>0</v>
      </c>
      <c r="I45" s="105">
        <f t="shared" si="17"/>
        <v>0</v>
      </c>
      <c r="J45" s="105">
        <f t="shared" si="17"/>
        <v>0</v>
      </c>
      <c r="K45" s="105">
        <f t="shared" si="17"/>
        <v>0</v>
      </c>
      <c r="L45" s="105">
        <f t="shared" si="17"/>
        <v>0</v>
      </c>
      <c r="M45" s="105">
        <f t="shared" si="17"/>
        <v>0</v>
      </c>
      <c r="N45" s="105">
        <f t="shared" si="17"/>
        <v>0</v>
      </c>
      <c r="O45" s="105">
        <f t="shared" si="17"/>
        <v>0</v>
      </c>
      <c r="P45" s="110">
        <f t="shared" si="1"/>
        <v>0</v>
      </c>
    </row>
    <row r="46" spans="1:17" s="51" customFormat="1">
      <c r="A46" s="225"/>
      <c r="B46" s="226"/>
      <c r="C46" s="111" t="e">
        <f>C45/$C$51</f>
        <v>#DIV/0!</v>
      </c>
      <c r="D46" s="108"/>
      <c r="E46" s="112"/>
      <c r="F46" s="112"/>
      <c r="G46" s="112"/>
      <c r="H46" s="112"/>
      <c r="I46" s="112"/>
      <c r="J46" s="112"/>
      <c r="K46" s="112"/>
      <c r="L46" s="112">
        <v>0.2</v>
      </c>
      <c r="M46" s="112">
        <v>0.2</v>
      </c>
      <c r="N46" s="112">
        <v>0.3</v>
      </c>
      <c r="O46" s="112">
        <v>0.3</v>
      </c>
      <c r="P46" s="109">
        <f t="shared" si="1"/>
        <v>1</v>
      </c>
    </row>
    <row r="47" spans="1:17" s="51" customFormat="1">
      <c r="A47" s="225">
        <v>18</v>
      </c>
      <c r="B47" s="226" t="str">
        <f>ORÇAMENTO!B262</f>
        <v>INSTALAÇÕES DE AR CONDICIONADO</v>
      </c>
      <c r="C47" s="104">
        <f>ORÇAMENTO!G262</f>
        <v>0</v>
      </c>
      <c r="D47" s="105">
        <f t="shared" ref="D47:O47" si="18">D48*$C47</f>
        <v>0</v>
      </c>
      <c r="E47" s="105">
        <f t="shared" si="18"/>
        <v>0</v>
      </c>
      <c r="F47" s="106">
        <f t="shared" si="18"/>
        <v>0</v>
      </c>
      <c r="G47" s="105">
        <f t="shared" si="18"/>
        <v>0</v>
      </c>
      <c r="H47" s="105">
        <f t="shared" si="18"/>
        <v>0</v>
      </c>
      <c r="I47" s="105">
        <f t="shared" si="18"/>
        <v>0</v>
      </c>
      <c r="J47" s="105">
        <f t="shared" si="18"/>
        <v>0</v>
      </c>
      <c r="K47" s="105">
        <f t="shared" si="18"/>
        <v>0</v>
      </c>
      <c r="L47" s="105">
        <f t="shared" si="18"/>
        <v>0</v>
      </c>
      <c r="M47" s="105">
        <f t="shared" si="18"/>
        <v>0</v>
      </c>
      <c r="N47" s="105">
        <f t="shared" si="18"/>
        <v>0</v>
      </c>
      <c r="O47" s="105">
        <f t="shared" si="18"/>
        <v>0</v>
      </c>
      <c r="P47" s="110">
        <f t="shared" si="1"/>
        <v>0</v>
      </c>
    </row>
    <row r="48" spans="1:17" s="51" customFormat="1">
      <c r="A48" s="225"/>
      <c r="B48" s="226"/>
      <c r="C48" s="111" t="e">
        <f>C47/$C$51</f>
        <v>#DIV/0!</v>
      </c>
      <c r="D48" s="108"/>
      <c r="E48" s="112"/>
      <c r="F48" s="112"/>
      <c r="G48" s="112"/>
      <c r="H48" s="112"/>
      <c r="I48" s="112"/>
      <c r="J48" s="112"/>
      <c r="K48" s="112"/>
      <c r="L48" s="112">
        <v>0.2</v>
      </c>
      <c r="M48" s="112">
        <v>0.2</v>
      </c>
      <c r="N48" s="112">
        <v>0.3</v>
      </c>
      <c r="O48" s="112">
        <v>0.3</v>
      </c>
      <c r="P48" s="109">
        <f t="shared" si="1"/>
        <v>1</v>
      </c>
    </row>
    <row r="49" spans="1:18">
      <c r="A49" s="225">
        <v>19</v>
      </c>
      <c r="B49" s="226" t="str">
        <f>ORÇAMENTO!B271</f>
        <v>SERVIÇOS COMPLEMENTARES</v>
      </c>
      <c r="C49" s="104">
        <f>ORÇAMENTO!G271</f>
        <v>0</v>
      </c>
      <c r="D49" s="105">
        <f t="shared" ref="D49:O49" si="19">D50*$C49</f>
        <v>0</v>
      </c>
      <c r="E49" s="105">
        <f t="shared" si="19"/>
        <v>0</v>
      </c>
      <c r="F49" s="106">
        <f t="shared" si="19"/>
        <v>0</v>
      </c>
      <c r="G49" s="105">
        <f t="shared" si="19"/>
        <v>0</v>
      </c>
      <c r="H49" s="105">
        <f t="shared" si="19"/>
        <v>0</v>
      </c>
      <c r="I49" s="105">
        <f t="shared" si="19"/>
        <v>0</v>
      </c>
      <c r="J49" s="105">
        <f t="shared" si="19"/>
        <v>0</v>
      </c>
      <c r="K49" s="105">
        <f t="shared" si="19"/>
        <v>0</v>
      </c>
      <c r="L49" s="105">
        <f t="shared" si="19"/>
        <v>0</v>
      </c>
      <c r="M49" s="105">
        <f t="shared" si="19"/>
        <v>0</v>
      </c>
      <c r="N49" s="105">
        <f t="shared" si="19"/>
        <v>0</v>
      </c>
      <c r="O49" s="105">
        <f t="shared" si="19"/>
        <v>0</v>
      </c>
      <c r="P49" s="110">
        <f t="shared" si="1"/>
        <v>0</v>
      </c>
      <c r="Q49" s="25"/>
    </row>
    <row r="50" spans="1:18" ht="16.5" thickBot="1">
      <c r="A50" s="227"/>
      <c r="B50" s="228"/>
      <c r="C50" s="113" t="e">
        <f>C49/$C$51</f>
        <v>#DIV/0!</v>
      </c>
      <c r="D50" s="114"/>
      <c r="E50" s="115"/>
      <c r="F50" s="115"/>
      <c r="G50" s="115"/>
      <c r="H50" s="115"/>
      <c r="I50" s="115"/>
      <c r="J50" s="115"/>
      <c r="K50" s="115"/>
      <c r="L50" s="115"/>
      <c r="M50" s="115">
        <v>0.2</v>
      </c>
      <c r="N50" s="115">
        <v>0.4</v>
      </c>
      <c r="O50" s="115">
        <v>0.4</v>
      </c>
      <c r="P50" s="116">
        <f t="shared" si="1"/>
        <v>1</v>
      </c>
      <c r="Q50" s="25"/>
    </row>
    <row r="51" spans="1:18">
      <c r="A51" s="229" t="s">
        <v>35</v>
      </c>
      <c r="B51" s="230"/>
      <c r="C51" s="117">
        <f t="shared" ref="C51:P51" si="20">C13+C15+C17+C19+C21+C23+C25+C27+C29+C31+C33+C35+C37+C39+C41+C43+C45+C47+C49</f>
        <v>0</v>
      </c>
      <c r="D51" s="118">
        <f t="shared" si="20"/>
        <v>0</v>
      </c>
      <c r="E51" s="118">
        <f t="shared" si="20"/>
        <v>0</v>
      </c>
      <c r="F51" s="118">
        <f t="shared" si="20"/>
        <v>0</v>
      </c>
      <c r="G51" s="118">
        <f t="shared" si="20"/>
        <v>0</v>
      </c>
      <c r="H51" s="118">
        <f t="shared" si="20"/>
        <v>0</v>
      </c>
      <c r="I51" s="118">
        <f t="shared" si="20"/>
        <v>0</v>
      </c>
      <c r="J51" s="118">
        <f t="shared" si="20"/>
        <v>0</v>
      </c>
      <c r="K51" s="118">
        <f t="shared" si="20"/>
        <v>0</v>
      </c>
      <c r="L51" s="118">
        <f t="shared" si="20"/>
        <v>0</v>
      </c>
      <c r="M51" s="118">
        <f t="shared" si="20"/>
        <v>0</v>
      </c>
      <c r="N51" s="118">
        <f t="shared" si="20"/>
        <v>0</v>
      </c>
      <c r="O51" s="118">
        <f t="shared" si="20"/>
        <v>0</v>
      </c>
      <c r="P51" s="118">
        <f t="shared" si="20"/>
        <v>0</v>
      </c>
      <c r="Q51" s="29"/>
      <c r="R51" s="178"/>
    </row>
    <row r="52" spans="1:18" ht="16.5" thickBot="1">
      <c r="A52" s="223" t="s">
        <v>104</v>
      </c>
      <c r="B52" s="224"/>
      <c r="C52" s="119" t="e">
        <f>C14+C16+C18+C20+C22+C24+C26+C28+C30+C32+C34+C36+C38+C40+C42+C44+C46+C48+C50</f>
        <v>#DIV/0!</v>
      </c>
      <c r="D52" s="120" t="e">
        <f t="shared" ref="D52:O52" si="21">D51/$C$51</f>
        <v>#DIV/0!</v>
      </c>
      <c r="E52" s="120" t="e">
        <f t="shared" si="21"/>
        <v>#DIV/0!</v>
      </c>
      <c r="F52" s="120" t="e">
        <f t="shared" si="21"/>
        <v>#DIV/0!</v>
      </c>
      <c r="G52" s="120" t="e">
        <f t="shared" si="21"/>
        <v>#DIV/0!</v>
      </c>
      <c r="H52" s="120" t="e">
        <f t="shared" si="21"/>
        <v>#DIV/0!</v>
      </c>
      <c r="I52" s="120" t="e">
        <f t="shared" si="21"/>
        <v>#DIV/0!</v>
      </c>
      <c r="J52" s="120" t="e">
        <f t="shared" si="21"/>
        <v>#DIV/0!</v>
      </c>
      <c r="K52" s="120" t="e">
        <f t="shared" si="21"/>
        <v>#DIV/0!</v>
      </c>
      <c r="L52" s="120" t="e">
        <f t="shared" si="21"/>
        <v>#DIV/0!</v>
      </c>
      <c r="M52" s="120" t="e">
        <f t="shared" si="21"/>
        <v>#DIV/0!</v>
      </c>
      <c r="N52" s="120" t="e">
        <f t="shared" si="21"/>
        <v>#DIV/0!</v>
      </c>
      <c r="O52" s="120" t="e">
        <f t="shared" si="21"/>
        <v>#DIV/0!</v>
      </c>
      <c r="P52" s="120" t="e">
        <f>P51/C51</f>
        <v>#DIV/0!</v>
      </c>
      <c r="Q52" s="25"/>
    </row>
    <row r="53" spans="1:18">
      <c r="A53" s="121"/>
      <c r="B53" s="121"/>
      <c r="C53" s="122"/>
      <c r="D53" s="123"/>
      <c r="E53" s="123"/>
      <c r="F53" s="123"/>
      <c r="G53" s="123"/>
      <c r="H53" s="123"/>
      <c r="I53" s="123"/>
      <c r="J53" s="123"/>
      <c r="K53" s="123"/>
      <c r="L53" s="123"/>
      <c r="M53" s="123"/>
      <c r="N53" s="123"/>
      <c r="O53" s="123"/>
      <c r="Q53" s="25"/>
      <c r="R53" s="25"/>
    </row>
    <row r="54" spans="1:18">
      <c r="A54" s="124"/>
      <c r="B54" s="125"/>
      <c r="C54" s="98"/>
      <c r="D54" s="126"/>
      <c r="E54" s="98"/>
      <c r="F54" s="98"/>
      <c r="G54" s="98"/>
      <c r="H54" s="98"/>
      <c r="I54" s="98"/>
      <c r="J54" s="98"/>
      <c r="K54" s="127"/>
      <c r="L54" s="98"/>
      <c r="M54" s="245" t="s">
        <v>589</v>
      </c>
      <c r="N54" s="245"/>
      <c r="O54" s="245"/>
      <c r="Q54" s="25"/>
      <c r="R54" s="25"/>
    </row>
    <row r="55" spans="1:18">
      <c r="A55" s="124"/>
      <c r="B55" s="128"/>
      <c r="C55" s="129"/>
      <c r="D55" s="129"/>
      <c r="E55" s="129"/>
      <c r="F55" s="129"/>
      <c r="G55" s="129"/>
      <c r="H55" s="129"/>
      <c r="I55" s="129"/>
      <c r="J55" s="129"/>
      <c r="K55" s="129"/>
      <c r="L55" s="129"/>
      <c r="M55" s="129"/>
      <c r="N55" s="129"/>
      <c r="O55" s="129"/>
      <c r="P55" s="129"/>
      <c r="Q55" s="25"/>
      <c r="R55" s="25"/>
    </row>
    <row r="56" spans="1:18">
      <c r="B56" s="128"/>
      <c r="D56" s="98"/>
      <c r="Q56" s="25"/>
      <c r="R56" s="25"/>
    </row>
    <row r="57" spans="1:18">
      <c r="B57" s="128"/>
      <c r="D57" s="129"/>
      <c r="M57" s="130"/>
      <c r="N57" s="46"/>
      <c r="O57" s="131"/>
      <c r="P57" s="131"/>
      <c r="Q57" s="26"/>
      <c r="R57" s="26"/>
    </row>
    <row r="58" spans="1:18">
      <c r="B58" s="128"/>
      <c r="M58" s="243" t="s">
        <v>98</v>
      </c>
      <c r="N58" s="243"/>
      <c r="O58" s="243"/>
      <c r="P58" s="243"/>
      <c r="Q58" s="243"/>
      <c r="R58" s="243"/>
    </row>
    <row r="59" spans="1:18">
      <c r="D59" s="129"/>
      <c r="M59" s="244" t="s">
        <v>590</v>
      </c>
      <c r="N59" s="244"/>
      <c r="O59" s="244"/>
      <c r="P59" s="244"/>
      <c r="Q59" s="244"/>
      <c r="R59" s="244"/>
    </row>
    <row r="60" spans="1:18">
      <c r="M60" s="244" t="s">
        <v>591</v>
      </c>
      <c r="N60" s="244"/>
      <c r="O60" s="244"/>
      <c r="P60" s="244"/>
      <c r="Q60" s="244"/>
      <c r="R60" s="244"/>
    </row>
    <row r="61" spans="1:18">
      <c r="M61" s="243" t="s">
        <v>592</v>
      </c>
      <c r="N61" s="243"/>
      <c r="O61" s="243"/>
      <c r="P61" s="243"/>
      <c r="Q61" s="243"/>
      <c r="R61" s="243"/>
    </row>
  </sheetData>
  <mergeCells count="63">
    <mergeCell ref="M58:R58"/>
    <mergeCell ref="M59:R59"/>
    <mergeCell ref="M60:R60"/>
    <mergeCell ref="M61:R61"/>
    <mergeCell ref="N10:N12"/>
    <mergeCell ref="M10:M12"/>
    <mergeCell ref="O10:O12"/>
    <mergeCell ref="P10:P12"/>
    <mergeCell ref="M54:O54"/>
    <mergeCell ref="A7:E7"/>
    <mergeCell ref="A10:A12"/>
    <mergeCell ref="B10:B12"/>
    <mergeCell ref="C10:C12"/>
    <mergeCell ref="D10:D12"/>
    <mergeCell ref="E10:E12"/>
    <mergeCell ref="A9:P9"/>
    <mergeCell ref="F10:F12"/>
    <mergeCell ref="G10:G12"/>
    <mergeCell ref="H10:H12"/>
    <mergeCell ref="I10:I12"/>
    <mergeCell ref="J10:J12"/>
    <mergeCell ref="K10:K12"/>
    <mergeCell ref="L10:L12"/>
    <mergeCell ref="A13:A14"/>
    <mergeCell ref="B13:B14"/>
    <mergeCell ref="A15:A16"/>
    <mergeCell ref="B15:B16"/>
    <mergeCell ref="A17:A18"/>
    <mergeCell ref="B17:B18"/>
    <mergeCell ref="A19:A20"/>
    <mergeCell ref="B19:B20"/>
    <mergeCell ref="A21:A22"/>
    <mergeCell ref="B21:B22"/>
    <mergeCell ref="A23:A24"/>
    <mergeCell ref="B23:B24"/>
    <mergeCell ref="A25:A26"/>
    <mergeCell ref="B25:B26"/>
    <mergeCell ref="A27:A28"/>
    <mergeCell ref="B27:B28"/>
    <mergeCell ref="A29:A30"/>
    <mergeCell ref="B29:B30"/>
    <mergeCell ref="A31:A32"/>
    <mergeCell ref="B31:B32"/>
    <mergeCell ref="A33:A34"/>
    <mergeCell ref="B33:B34"/>
    <mergeCell ref="A35:A36"/>
    <mergeCell ref="B35:B36"/>
    <mergeCell ref="A37:A38"/>
    <mergeCell ref="B37:B38"/>
    <mergeCell ref="A39:A40"/>
    <mergeCell ref="B39:B40"/>
    <mergeCell ref="A41:A42"/>
    <mergeCell ref="B41:B42"/>
    <mergeCell ref="A52:B52"/>
    <mergeCell ref="A43:A44"/>
    <mergeCell ref="B43:B44"/>
    <mergeCell ref="A49:A50"/>
    <mergeCell ref="B49:B50"/>
    <mergeCell ref="A51:B51"/>
    <mergeCell ref="A45:A46"/>
    <mergeCell ref="B45:B46"/>
    <mergeCell ref="A47:A48"/>
    <mergeCell ref="B47:B48"/>
  </mergeCells>
  <pageMargins left="0.511811024" right="0.511811024" top="0.78740157499999996" bottom="0.78740157499999996" header="0.31496062000000002" footer="0.31496062000000002"/>
  <pageSetup paperSize="9" scale="5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44"/>
  <sheetViews>
    <sheetView tabSelected="1" topLeftCell="A10" workbookViewId="0">
      <selection sqref="A1:C43"/>
    </sheetView>
  </sheetViews>
  <sheetFormatPr defaultRowHeight="15.75"/>
  <cols>
    <col min="1" max="1" width="15.7109375" style="38" customWidth="1"/>
    <col min="2" max="2" width="46" style="38" customWidth="1"/>
    <col min="3" max="3" width="15.28515625" style="38" customWidth="1"/>
    <col min="4" max="4" width="17.42578125" style="38" customWidth="1"/>
    <col min="5" max="5" width="9.140625" style="38"/>
    <col min="6" max="6" width="13.7109375" bestFit="1" customWidth="1"/>
  </cols>
  <sheetData>
    <row r="2" spans="1:5">
      <c r="C2" s="39"/>
    </row>
    <row r="4" spans="1:5">
      <c r="A4" s="40" t="s">
        <v>25</v>
      </c>
      <c r="C4" s="39"/>
    </row>
    <row r="5" spans="1:5" s="52" customFormat="1">
      <c r="A5" s="57" t="s">
        <v>26</v>
      </c>
      <c r="B5" s="57"/>
      <c r="C5" s="58"/>
      <c r="D5" s="57"/>
      <c r="E5" s="57"/>
    </row>
    <row r="6" spans="1:5">
      <c r="A6" s="41" t="s">
        <v>575</v>
      </c>
      <c r="C6" s="39"/>
    </row>
    <row r="7" spans="1:5" s="52" customFormat="1">
      <c r="A7" s="57" t="s">
        <v>504</v>
      </c>
      <c r="B7" s="57"/>
      <c r="C7" s="58"/>
      <c r="D7" s="57"/>
      <c r="E7" s="57"/>
    </row>
    <row r="8" spans="1:5">
      <c r="A8" s="40"/>
      <c r="C8" s="39"/>
    </row>
    <row r="9" spans="1:5" ht="16.5" thickBot="1">
      <c r="A9" s="40"/>
      <c r="C9" s="39"/>
    </row>
    <row r="10" spans="1:5">
      <c r="A10" s="246" t="s">
        <v>105</v>
      </c>
      <c r="B10" s="247"/>
      <c r="C10" s="248"/>
    </row>
    <row r="11" spans="1:5">
      <c r="A11" s="42" t="s">
        <v>29</v>
      </c>
      <c r="B11" s="43" t="s">
        <v>106</v>
      </c>
      <c r="C11" s="44" t="s">
        <v>35</v>
      </c>
    </row>
    <row r="12" spans="1:5">
      <c r="A12" s="53">
        <v>1</v>
      </c>
      <c r="B12" s="54" t="str">
        <f>ORÇAMENTO!B10</f>
        <v>SERVIÇOS PRELIMINARES E TÉCNICOS</v>
      </c>
      <c r="C12" s="55">
        <f>ORÇAMENTO!G10</f>
        <v>0</v>
      </c>
    </row>
    <row r="13" spans="1:5">
      <c r="A13" s="53">
        <v>2</v>
      </c>
      <c r="B13" s="54" t="str">
        <f>ORÇAMENTO!B17</f>
        <v>GERENCIAMENTO DE OBRAS</v>
      </c>
      <c r="C13" s="55">
        <f>ORÇAMENTO!G17</f>
        <v>0</v>
      </c>
    </row>
    <row r="14" spans="1:5">
      <c r="A14" s="53">
        <v>3</v>
      </c>
      <c r="B14" s="54" t="str">
        <f>ORÇAMENTO!B19</f>
        <v>MOVIMENTO DE TERRA</v>
      </c>
      <c r="C14" s="55">
        <f>ORÇAMENTO!G19</f>
        <v>0</v>
      </c>
    </row>
    <row r="15" spans="1:5">
      <c r="A15" s="53">
        <v>4</v>
      </c>
      <c r="B15" s="54" t="str">
        <f>ORÇAMENTO!B25</f>
        <v>INFRAESTRUTURA</v>
      </c>
      <c r="C15" s="55">
        <f>ORÇAMENTO!G25</f>
        <v>0</v>
      </c>
    </row>
    <row r="16" spans="1:5">
      <c r="A16" s="53">
        <v>5</v>
      </c>
      <c r="B16" s="54" t="str">
        <f>ORÇAMENTO!B32</f>
        <v>SUPERESTRUTURA</v>
      </c>
      <c r="C16" s="55">
        <f>ORÇAMENTO!G32</f>
        <v>0</v>
      </c>
    </row>
    <row r="17" spans="1:6">
      <c r="A17" s="53">
        <v>6</v>
      </c>
      <c r="B17" s="54" t="str">
        <f>ORÇAMENTO!B37</f>
        <v>IMPERMEABILIZAÇÃO</v>
      </c>
      <c r="C17" s="55">
        <f>ORÇAMENTO!G37</f>
        <v>0</v>
      </c>
    </row>
    <row r="18" spans="1:6">
      <c r="A18" s="53">
        <v>7</v>
      </c>
      <c r="B18" s="54" t="str">
        <f>ORÇAMENTO!B43</f>
        <v>ALVENARIAS</v>
      </c>
      <c r="C18" s="55">
        <f>ORÇAMENTO!G43</f>
        <v>0</v>
      </c>
    </row>
    <row r="19" spans="1:6">
      <c r="A19" s="53">
        <v>8</v>
      </c>
      <c r="B19" s="54" t="str">
        <f>ORÇAMENTO!B49</f>
        <v>ESQUADRIAS</v>
      </c>
      <c r="C19" s="55">
        <f>ORÇAMENTO!G49</f>
        <v>0</v>
      </c>
    </row>
    <row r="20" spans="1:6">
      <c r="A20" s="53">
        <v>9</v>
      </c>
      <c r="B20" s="54" t="str">
        <f>ORÇAMENTO!B61</f>
        <v>VIDROS</v>
      </c>
      <c r="C20" s="55">
        <f>ORÇAMENTO!G61</f>
        <v>0</v>
      </c>
    </row>
    <row r="21" spans="1:6">
      <c r="A21" s="53">
        <v>10</v>
      </c>
      <c r="B21" s="54" t="str">
        <f>ORÇAMENTO!B68</f>
        <v>COBERTURAS</v>
      </c>
      <c r="C21" s="55">
        <f>ORÇAMENTO!G68</f>
        <v>0</v>
      </c>
    </row>
    <row r="22" spans="1:6">
      <c r="A22" s="53">
        <v>11</v>
      </c>
      <c r="B22" s="54" t="str">
        <f>ORÇAMENTO!B74</f>
        <v>REVESTIMENTOS</v>
      </c>
      <c r="C22" s="55">
        <f>ORÇAMENTO!G74</f>
        <v>0</v>
      </c>
    </row>
    <row r="23" spans="1:6">
      <c r="A23" s="53">
        <v>12</v>
      </c>
      <c r="B23" s="54" t="str">
        <f>ORÇAMENTO!B86</f>
        <v>PINTURAS</v>
      </c>
      <c r="C23" s="55">
        <f>ORÇAMENTO!G86</f>
        <v>0</v>
      </c>
    </row>
    <row r="24" spans="1:6">
      <c r="A24" s="53">
        <v>13</v>
      </c>
      <c r="B24" s="54" t="str">
        <f>ORÇAMENTO!B102</f>
        <v xml:space="preserve">PISO </v>
      </c>
      <c r="C24" s="55">
        <f>ORÇAMENTO!G102</f>
        <v>0</v>
      </c>
    </row>
    <row r="25" spans="1:6" s="37" customFormat="1">
      <c r="A25" s="53">
        <v>14</v>
      </c>
      <c r="B25" s="54" t="str">
        <f>ORÇAMENTO!B122</f>
        <v>INSTALAÇÕES HIDROSSANITÁRIAS</v>
      </c>
      <c r="C25" s="55">
        <f>ORÇAMENTO!G122</f>
        <v>0</v>
      </c>
      <c r="D25" s="38"/>
      <c r="E25" s="38"/>
    </row>
    <row r="26" spans="1:6" s="37" customFormat="1">
      <c r="A26" s="53">
        <v>15</v>
      </c>
      <c r="B26" s="56" t="str">
        <f>ORÇAMENTO!B173</f>
        <v>INSTALAÇÕES ELÉTRICAS</v>
      </c>
      <c r="C26" s="55">
        <f>ORÇAMENTO!G173</f>
        <v>0</v>
      </c>
      <c r="D26" s="38"/>
      <c r="E26" s="38"/>
    </row>
    <row r="27" spans="1:6" s="37" customFormat="1">
      <c r="A27" s="53">
        <v>16</v>
      </c>
      <c r="B27" s="54" t="str">
        <f>ORÇAMENTO!B242</f>
        <v>INSTALAÇÕES DE COMBATE A INCÊNDIO</v>
      </c>
      <c r="C27" s="55">
        <f>ORÇAMENTO!G242</f>
        <v>0</v>
      </c>
      <c r="D27" s="38"/>
      <c r="E27" s="38"/>
    </row>
    <row r="28" spans="1:6">
      <c r="A28" s="53">
        <v>17</v>
      </c>
      <c r="B28" s="54" t="str">
        <f>ORÇAMENTO!B250</f>
        <v>INSTALAÇÕES DE LÓGICA</v>
      </c>
      <c r="C28" s="55">
        <f>ORÇAMENTO!G250</f>
        <v>0</v>
      </c>
    </row>
    <row r="29" spans="1:6">
      <c r="A29" s="53">
        <v>18</v>
      </c>
      <c r="B29" s="54" t="s">
        <v>94</v>
      </c>
      <c r="C29" s="55">
        <f>ORÇAMENTO!G262</f>
        <v>0</v>
      </c>
    </row>
    <row r="30" spans="1:6">
      <c r="A30" s="53">
        <v>19</v>
      </c>
      <c r="B30" s="54" t="str">
        <f>ORÇAMENTO!B271</f>
        <v>SERVIÇOS COMPLEMENTARES</v>
      </c>
      <c r="C30" s="55">
        <f>ORÇAMENTO!G271</f>
        <v>0</v>
      </c>
    </row>
    <row r="31" spans="1:6" ht="16.5" thickBot="1">
      <c r="A31" s="250" t="s">
        <v>35</v>
      </c>
      <c r="B31" s="251"/>
      <c r="C31" s="45">
        <f>SUM(C12:C30)</f>
        <v>0</v>
      </c>
      <c r="F31" s="183"/>
    </row>
    <row r="34" spans="1:5" s="52" customFormat="1">
      <c r="A34" s="47" t="s">
        <v>588</v>
      </c>
      <c r="B34" s="46"/>
      <c r="C34" s="57"/>
      <c r="D34" s="57"/>
      <c r="E34" s="57"/>
    </row>
    <row r="35" spans="1:5">
      <c r="A35" s="47"/>
      <c r="B35" s="46"/>
      <c r="C35" s="39"/>
    </row>
    <row r="36" spans="1:5">
      <c r="A36" s="47"/>
      <c r="B36" s="46"/>
      <c r="C36" s="39"/>
    </row>
    <row r="37" spans="1:5">
      <c r="A37" s="46"/>
      <c r="B37" s="46"/>
    </row>
    <row r="38" spans="1:5">
      <c r="A38" s="249" t="s">
        <v>98</v>
      </c>
      <c r="B38" s="249"/>
      <c r="C38" s="249"/>
      <c r="D38" s="48"/>
    </row>
    <row r="39" spans="1:5">
      <c r="A39" s="249" t="s">
        <v>590</v>
      </c>
      <c r="B39" s="249"/>
      <c r="C39" s="249"/>
      <c r="D39" s="46"/>
    </row>
    <row r="40" spans="1:5">
      <c r="A40" s="249" t="s">
        <v>591</v>
      </c>
      <c r="B40" s="249"/>
      <c r="C40" s="249"/>
      <c r="D40" s="46"/>
    </row>
    <row r="41" spans="1:5">
      <c r="A41" s="249" t="s">
        <v>592</v>
      </c>
      <c r="B41" s="249"/>
      <c r="C41" s="249"/>
      <c r="D41" s="46"/>
    </row>
    <row r="43" spans="1:5">
      <c r="C43" s="49"/>
      <c r="D43" s="50"/>
    </row>
    <row r="44" spans="1:5">
      <c r="C44" s="49" t="s">
        <v>107</v>
      </c>
      <c r="D44" s="50"/>
    </row>
  </sheetData>
  <mergeCells count="6">
    <mergeCell ref="A10:C10"/>
    <mergeCell ref="A38:C38"/>
    <mergeCell ref="A39:C39"/>
    <mergeCell ref="A40:C40"/>
    <mergeCell ref="A41:C41"/>
    <mergeCell ref="A31:B3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398AC055475F1C48A4AD60EF5B4A8A71" ma:contentTypeVersion="9" ma:contentTypeDescription="Crie um novo documento." ma:contentTypeScope="" ma:versionID="3dc121b0b8acc62590da201cc88ee3c2">
  <xsd:schema xmlns:xsd="http://www.w3.org/2001/XMLSchema" xmlns:xs="http://www.w3.org/2001/XMLSchema" xmlns:p="http://schemas.microsoft.com/office/2006/metadata/properties" xmlns:ns2="78e88269-3fab-46a8-8f3a-6305844d8d4c" targetNamespace="http://schemas.microsoft.com/office/2006/metadata/properties" ma:root="true" ma:fieldsID="a036188d462cae1621ad0771dde82ea5" ns2:_="">
    <xsd:import namespace="78e88269-3fab-46a8-8f3a-6305844d8d4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e88269-3fab-46a8-8f3a-6305844d8d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5AEBBD-2A30-41D0-A99B-427DDC875077}">
  <ds:schemaRefs>
    <ds:schemaRef ds:uri="http://purl.org/dc/elements/1.1/"/>
    <ds:schemaRef ds:uri="http://schemas.microsoft.com/office/2006/metadata/properties"/>
    <ds:schemaRef ds:uri="78e88269-3fab-46a8-8f3a-6305844d8d4c"/>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s>
</ds:datastoreItem>
</file>

<file path=customXml/itemProps2.xml><?xml version="1.0" encoding="utf-8"?>
<ds:datastoreItem xmlns:ds="http://schemas.openxmlformats.org/officeDocument/2006/customXml" ds:itemID="{97F4F3A0-2C86-4E84-97A6-7E58EB556594}">
  <ds:schemaRefs>
    <ds:schemaRef ds:uri="http://schemas.microsoft.com/sharepoint/v3/contenttype/forms"/>
  </ds:schemaRefs>
</ds:datastoreItem>
</file>

<file path=customXml/itemProps3.xml><?xml version="1.0" encoding="utf-8"?>
<ds:datastoreItem xmlns:ds="http://schemas.openxmlformats.org/officeDocument/2006/customXml" ds:itemID="{492672A5-4622-409C-A2F0-6DA2F9B05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e88269-3fab-46a8-8f3a-6305844d8d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vt:i4>
      </vt:variant>
    </vt:vector>
  </HeadingPairs>
  <TitlesOfParts>
    <vt:vector size="7" baseType="lpstr">
      <vt:lpstr>CAPA</vt:lpstr>
      <vt:lpstr>ORÇAMENTO</vt:lpstr>
      <vt:lpstr>BDI</vt:lpstr>
      <vt:lpstr>CRONOGRAMA</vt:lpstr>
      <vt:lpstr>RESUMO</vt:lpstr>
      <vt:lpstr>ORÇAMENTO!Area_de_impressao</vt:lpstr>
      <vt:lpstr>ORÇAMENTO!Titulos_de_impressao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dc:creator>
  <cp:lastModifiedBy>Adriana Henning</cp:lastModifiedBy>
  <cp:lastPrinted>2020-10-29T14:37:08Z</cp:lastPrinted>
  <dcterms:created xsi:type="dcterms:W3CDTF">2017-03-17T11:35:44Z</dcterms:created>
  <dcterms:modified xsi:type="dcterms:W3CDTF">2020-10-29T14:37:10Z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0x010100398AC055475F1C48A4AD60EF5B4A8A71</vt:lpwstr>
  </property>
</Properties>
</file>