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 codeName="{8C4F1C90-05EB-6A55-5F09-09C24B55AC0B}"/>
  <workbookPr showInkAnnotation="0" codeName="EstaPasta_de_trabalho" defaultThemeVersion="124226"/>
  <workbookProtection workbookAlgorithmName="SHA-512" workbookHashValue="fyaq/G7XbQqG1kj92qEH3SICV2vasS1eVC+tsrzWQzu00+qU2dSnK7whG4ziwD13kjrCmd1W0qS/CGhWHyx8PA==" workbookSaltValue="c5rzckZQacBKwz7JF6uu2w==" workbookSpinCount="100000" lockStructure="1"/>
  <bookViews>
    <workbookView xWindow="480" yWindow="45" windowWidth="18195" windowHeight="8520"/>
  </bookViews>
  <sheets>
    <sheet name="Cálculo Salarial" sheetId="1" r:id="rId1"/>
    <sheet name="2015" sheetId="13" state="hidden" r:id="rId2"/>
    <sheet name="AGOSTO16" sheetId="11" state="hidden" r:id="rId3"/>
    <sheet name="JANEIRO17" sheetId="12" state="hidden" r:id="rId4"/>
    <sheet name="AXPE" sheetId="10" state="hidden" r:id="rId5"/>
    <sheet name="Cod. VBA" sheetId="3" state="hidden" r:id="rId6"/>
    <sheet name="Posição Tabela" sheetId="4" state="hidden" r:id="rId7"/>
    <sheet name="IR1" sheetId="7" state="hidden" r:id="rId8"/>
    <sheet name="IR" sheetId="8" state="hidden" r:id="rId9"/>
    <sheet name="CDFG" sheetId="9" state="hidden" r:id="rId10"/>
  </sheets>
  <calcPr calcId="144525"/>
</workbook>
</file>

<file path=xl/calcChain.xml><?xml version="1.0" encoding="utf-8"?>
<calcChain xmlns="http://schemas.openxmlformats.org/spreadsheetml/2006/main">
  <c r="AA13" i="1" l="1"/>
  <c r="AH14" i="1" l="1"/>
  <c r="Z4" i="1" l="1"/>
  <c r="E25" i="9"/>
  <c r="E26" i="9"/>
  <c r="E27" i="9"/>
  <c r="E24" i="9"/>
  <c r="D25" i="9"/>
  <c r="D26" i="9"/>
  <c r="D27" i="9"/>
  <c r="D24" i="9"/>
  <c r="C25" i="9"/>
  <c r="C26" i="9"/>
  <c r="C27" i="9"/>
  <c r="C24" i="9"/>
  <c r="B25" i="9"/>
  <c r="B26" i="9"/>
  <c r="B27" i="9"/>
  <c r="B24" i="9"/>
  <c r="AA11" i="1"/>
  <c r="Z30" i="1" l="1"/>
  <c r="Z23" i="1" l="1"/>
  <c r="Z24" i="1" s="1"/>
  <c r="Z39" i="1" l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AE19" i="1" l="1"/>
  <c r="Z7" i="1" s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2" i="3"/>
  <c r="Z8" i="1" l="1"/>
  <c r="AA29" i="1" l="1"/>
  <c r="AA12" i="1"/>
  <c r="Z9" i="1"/>
  <c r="Z18" i="1" l="1"/>
  <c r="Z17" i="1"/>
  <c r="AA28" i="1"/>
  <c r="Z34" i="1" s="1"/>
  <c r="Z19" i="1"/>
  <c r="Z20" i="1" l="1"/>
  <c r="Z25" i="1" s="1"/>
  <c r="AB18" i="1"/>
  <c r="Z26" i="1" l="1"/>
  <c r="Z27" i="1" s="1"/>
  <c r="Z32" i="1" s="1"/>
  <c r="Z33" i="1" l="1"/>
</calcChain>
</file>

<file path=xl/comments1.xml><?xml version="1.0" encoding="utf-8"?>
<comments xmlns="http://schemas.openxmlformats.org/spreadsheetml/2006/main">
  <authors>
    <author>Átila ...</author>
    <author>Atila</author>
  </authors>
  <commentList>
    <comment ref="Z13" authorId="0">
      <text>
        <r>
          <rPr>
            <b/>
            <sz val="9"/>
            <color indexed="81"/>
            <rFont val="Tahoma"/>
            <family val="2"/>
          </rPr>
          <t>Número de Fillhos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4" authorId="0">
      <text>
        <r>
          <rPr>
            <b/>
            <sz val="9"/>
            <color indexed="81"/>
            <rFont val="Tahoma"/>
            <family val="2"/>
          </rPr>
          <t xml:space="preserve">Valor concedido no mês. </t>
        </r>
      </text>
    </comment>
    <comment ref="Y15" authorId="0">
      <text>
        <r>
          <rPr>
            <b/>
            <sz val="9"/>
            <color indexed="81"/>
            <rFont val="Tahoma"/>
            <family val="2"/>
          </rPr>
          <t xml:space="preserve">Exemplo: GRAT.P/ENCARGO CURSO/CONCURSO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28" authorId="0">
      <text>
        <r>
          <rPr>
            <b/>
            <sz val="9"/>
            <color indexed="81"/>
            <rFont val="Tahoma"/>
            <family val="2"/>
          </rPr>
          <t>Valor da contribuição em %. Ex.: 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9" authorId="0">
      <text>
        <r>
          <rPr>
            <b/>
            <sz val="9"/>
            <color indexed="81"/>
            <rFont val="Tahoma"/>
            <family val="2"/>
          </rPr>
          <t>Contribuições que incidem apenas no vencimento básico. Ex.: SICOOB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29" authorId="0">
      <text>
        <r>
          <rPr>
            <b/>
            <sz val="9"/>
            <color indexed="81"/>
            <rFont val="Tahoma"/>
            <family val="2"/>
          </rPr>
          <t>Valor da contribuição em %. Ex.: 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1" authorId="1">
      <text>
        <r>
          <rPr>
            <b/>
            <sz val="9"/>
            <color indexed="81"/>
            <rFont val="Tahoma"/>
            <family val="2"/>
          </rPr>
          <t>Exemplo: Auxilio Transporte.</t>
        </r>
      </text>
    </comment>
    <comment ref="Y37" authorId="0">
      <text>
        <r>
          <rPr>
            <b/>
            <sz val="9"/>
            <color indexed="81"/>
            <rFont val="Tahoma"/>
            <family val="2"/>
          </rPr>
          <t>Data que entrou em exercício.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<sst xmlns="http://schemas.openxmlformats.org/spreadsheetml/2006/main" count="1355" uniqueCount="626">
  <si>
    <t>Níveis</t>
  </si>
  <si>
    <t>A</t>
  </si>
  <si>
    <t>B</t>
  </si>
  <si>
    <t>C</t>
  </si>
  <si>
    <t>D</t>
  </si>
  <si>
    <t>E</t>
  </si>
  <si>
    <t>Classes de Capacitação</t>
  </si>
  <si>
    <t>I</t>
  </si>
  <si>
    <t>II</t>
  </si>
  <si>
    <t>III</t>
  </si>
  <si>
    <t>IV</t>
  </si>
  <si>
    <t>Piso AI</t>
  </si>
  <si>
    <t>P01</t>
  </si>
  <si>
    <t>P02</t>
  </si>
  <si>
    <t>P03</t>
  </si>
  <si>
    <t>P04</t>
  </si>
  <si>
    <t>P05</t>
  </si>
  <si>
    <t>Piso BI</t>
  </si>
  <si>
    <t>P06</t>
  </si>
  <si>
    <t>P07</t>
  </si>
  <si>
    <t>P08</t>
  </si>
  <si>
    <t>P09</t>
  </si>
  <si>
    <t>P10</t>
  </si>
  <si>
    <t>Piso CI</t>
  </si>
  <si>
    <t>P11</t>
  </si>
  <si>
    <t>P12</t>
  </si>
  <si>
    <t>P13</t>
  </si>
  <si>
    <t>P14</t>
  </si>
  <si>
    <t>P15</t>
  </si>
  <si>
    <t>Teto AI</t>
  </si>
  <si>
    <t>P16</t>
  </si>
  <si>
    <t>P17</t>
  </si>
  <si>
    <t>P18</t>
  </si>
  <si>
    <t>P19</t>
  </si>
  <si>
    <t>P20</t>
  </si>
  <si>
    <t>Teto BI</t>
  </si>
  <si>
    <t>P21</t>
  </si>
  <si>
    <t>P22</t>
  </si>
  <si>
    <t>P23</t>
  </si>
  <si>
    <t>P24</t>
  </si>
  <si>
    <t>P25</t>
  </si>
  <si>
    <t>Teto CI</t>
  </si>
  <si>
    <t>P26</t>
  </si>
  <si>
    <t>P27</t>
  </si>
  <si>
    <t>P28</t>
  </si>
  <si>
    <t>P29</t>
  </si>
  <si>
    <t>P30</t>
  </si>
  <si>
    <t>Teto DI</t>
  </si>
  <si>
    <t>P31</t>
  </si>
  <si>
    <t>P32</t>
  </si>
  <si>
    <t>P33</t>
  </si>
  <si>
    <t>P34</t>
  </si>
  <si>
    <t>P35</t>
  </si>
  <si>
    <t>Teto EI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</si>
  <si>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</si>
  <si>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</si>
  <si>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</si>
  <si>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</si>
  <si>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</si>
  <si>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</si>
  <si>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</si>
  <si>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</si>
  <si>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</si>
  <si>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</si>
  <si>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</si>
  <si>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</si>
  <si>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</si>
  <si>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</si>
  <si>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Ensino Fundamental Completo</t>
  </si>
  <si>
    <t xml:space="preserve">Graduado </t>
  </si>
  <si>
    <t>Especialista</t>
  </si>
  <si>
    <t>Direta</t>
  </si>
  <si>
    <t>Indireta</t>
  </si>
  <si>
    <t>Mestre</t>
  </si>
  <si>
    <t>Doutor</t>
  </si>
  <si>
    <t>Titulo</t>
  </si>
  <si>
    <t>Ensino Médio Completo</t>
  </si>
  <si>
    <t>Técnico</t>
  </si>
  <si>
    <t>Qualificação</t>
  </si>
  <si>
    <t>Relação</t>
  </si>
  <si>
    <t>Percentual</t>
  </si>
  <si>
    <t>Desconto</t>
  </si>
  <si>
    <t>Remuneração bruta até</t>
  </si>
  <si>
    <t>Tabela de Descontos INSS</t>
  </si>
  <si>
    <t>Nivel/Classe</t>
  </si>
  <si>
    <t>Atual</t>
  </si>
  <si>
    <t>[C13]</t>
  </si>
  <si>
    <t>[C14]</t>
  </si>
  <si>
    <t>[C15]</t>
  </si>
  <si>
    <t>[C16]</t>
  </si>
  <si>
    <t>[C17]</t>
  </si>
  <si>
    <t>[C18]</t>
  </si>
  <si>
    <t>[C19]</t>
  </si>
  <si>
    <t>[C20]</t>
  </si>
  <si>
    <t>[C21]</t>
  </si>
  <si>
    <t>[C22]</t>
  </si>
  <si>
    <t>[C23]</t>
  </si>
  <si>
    <t>[C24]</t>
  </si>
  <si>
    <t>[C25]</t>
  </si>
  <si>
    <t>[C26]</t>
  </si>
  <si>
    <t>[C27]</t>
  </si>
  <si>
    <t>[C28]</t>
  </si>
  <si>
    <t>[C29]</t>
  </si>
  <si>
    <t>[C30]</t>
  </si>
  <si>
    <t>[C31]</t>
  </si>
  <si>
    <t>[C32]</t>
  </si>
  <si>
    <t>[C33]</t>
  </si>
  <si>
    <t>[C34]</t>
  </si>
  <si>
    <t>[C35]</t>
  </si>
  <si>
    <t>[C36]</t>
  </si>
  <si>
    <t>[C37]</t>
  </si>
  <si>
    <t>[C38]</t>
  </si>
  <si>
    <t>[C39]</t>
  </si>
  <si>
    <t>[C40]</t>
  </si>
  <si>
    <t>[C41]</t>
  </si>
  <si>
    <t>[C42]</t>
  </si>
  <si>
    <t>[C43]</t>
  </si>
  <si>
    <t>[C44]</t>
  </si>
  <si>
    <t>[C45]</t>
  </si>
  <si>
    <t>[C46]</t>
  </si>
  <si>
    <t>[C47]</t>
  </si>
  <si>
    <t>[C48]</t>
  </si>
  <si>
    <t>[C49]</t>
  </si>
  <si>
    <t>[C50]</t>
  </si>
  <si>
    <t>[C51]</t>
  </si>
  <si>
    <t>[C52]</t>
  </si>
  <si>
    <t>[C53]</t>
  </si>
  <si>
    <t>Plan3.Cells</t>
  </si>
  <si>
    <t>Tabela Atual</t>
  </si>
  <si>
    <t>Estrutura do Vencimento Básico do PCCTAE</t>
  </si>
  <si>
    <t>Código</t>
  </si>
  <si>
    <t>[C5]</t>
  </si>
  <si>
    <t>[C6]</t>
  </si>
  <si>
    <t>[C7]</t>
  </si>
  <si>
    <t>[C8]</t>
  </si>
  <si>
    <t>[C9]</t>
  </si>
  <si>
    <t>[C10]</t>
  </si>
  <si>
    <t>[C11]</t>
  </si>
  <si>
    <t>[C12]</t>
  </si>
  <si>
    <t>DI-1</t>
  </si>
  <si>
    <t>DI-2</t>
  </si>
  <si>
    <t>DI-3</t>
  </si>
  <si>
    <t>DI-4</t>
  </si>
  <si>
    <t>DI-5</t>
  </si>
  <si>
    <t>DI-6</t>
  </si>
  <si>
    <t>DI-7</t>
  </si>
  <si>
    <t>DI-8</t>
  </si>
  <si>
    <t>DI-9</t>
  </si>
  <si>
    <t>DI-10</t>
  </si>
  <si>
    <t>DI-11</t>
  </si>
  <si>
    <t>DI-12</t>
  </si>
  <si>
    <t>DI-13</t>
  </si>
  <si>
    <t>DI-14</t>
  </si>
  <si>
    <t>DI-15</t>
  </si>
  <si>
    <t>DI-16</t>
  </si>
  <si>
    <t>DII-1</t>
  </si>
  <si>
    <t>DII-2</t>
  </si>
  <si>
    <t>DII-3</t>
  </si>
  <si>
    <t>DII-4</t>
  </si>
  <si>
    <t>DII-5</t>
  </si>
  <si>
    <t>DII-6</t>
  </si>
  <si>
    <t>DII-7</t>
  </si>
  <si>
    <t>DII-8</t>
  </si>
  <si>
    <t>DII-9</t>
  </si>
  <si>
    <t>DII-10</t>
  </si>
  <si>
    <t>DII-11</t>
  </si>
  <si>
    <t>DII-12</t>
  </si>
  <si>
    <t>DII-13</t>
  </si>
  <si>
    <t>DII-14</t>
  </si>
  <si>
    <t>DII-15</t>
  </si>
  <si>
    <t>DII-16</t>
  </si>
  <si>
    <t>DIII-1</t>
  </si>
  <si>
    <t>DIII-2</t>
  </si>
  <si>
    <t>DIII-3</t>
  </si>
  <si>
    <t>DIII-4</t>
  </si>
  <si>
    <t>DIII-5</t>
  </si>
  <si>
    <t>DIII-6</t>
  </si>
  <si>
    <t>DIII-7</t>
  </si>
  <si>
    <t>DIII-8</t>
  </si>
  <si>
    <t>DIII-9</t>
  </si>
  <si>
    <t>DIII-10</t>
  </si>
  <si>
    <t>DIII-11</t>
  </si>
  <si>
    <t>DIII-12</t>
  </si>
  <si>
    <t>DIII-13</t>
  </si>
  <si>
    <t>DIII-14</t>
  </si>
  <si>
    <t>DIII-15</t>
  </si>
  <si>
    <t>DIII-16</t>
  </si>
  <si>
    <t>AI-1</t>
  </si>
  <si>
    <t>AI-2</t>
  </si>
  <si>
    <t>AI-3</t>
  </si>
  <si>
    <t>AI-4</t>
  </si>
  <si>
    <t>AI-5</t>
  </si>
  <si>
    <t>AI-6</t>
  </si>
  <si>
    <t>AI-7</t>
  </si>
  <si>
    <t>AI-8</t>
  </si>
  <si>
    <t>AI-9</t>
  </si>
  <si>
    <t>AI-10</t>
  </si>
  <si>
    <t>AI-11</t>
  </si>
  <si>
    <t>AI-12</t>
  </si>
  <si>
    <t>AI-13</t>
  </si>
  <si>
    <t>AI-14</t>
  </si>
  <si>
    <t>AI-15</t>
  </si>
  <si>
    <t>AI-16</t>
  </si>
  <si>
    <t>AII-1</t>
  </si>
  <si>
    <t>AII-2</t>
  </si>
  <si>
    <t>AII-3</t>
  </si>
  <si>
    <t>AII-4</t>
  </si>
  <si>
    <t>AII-5</t>
  </si>
  <si>
    <t>AII-6</t>
  </si>
  <si>
    <t>AII-7</t>
  </si>
  <si>
    <t>AII-8</t>
  </si>
  <si>
    <t>AII-9</t>
  </si>
  <si>
    <t>AII-10</t>
  </si>
  <si>
    <t>AII-11</t>
  </si>
  <si>
    <t>AII-12</t>
  </si>
  <si>
    <t>AII-13</t>
  </si>
  <si>
    <t>AII-14</t>
  </si>
  <si>
    <t>AII-15</t>
  </si>
  <si>
    <t>AII-16</t>
  </si>
  <si>
    <t>AIII-1</t>
  </si>
  <si>
    <t>AIII-2</t>
  </si>
  <si>
    <t>AIII-3</t>
  </si>
  <si>
    <t>AIII-4</t>
  </si>
  <si>
    <t>AIII-5</t>
  </si>
  <si>
    <t>AIII-6</t>
  </si>
  <si>
    <t>AIII-7</t>
  </si>
  <si>
    <t>AIII-8</t>
  </si>
  <si>
    <t>AIII-9</t>
  </si>
  <si>
    <t>AIII-10</t>
  </si>
  <si>
    <t>AIII-11</t>
  </si>
  <si>
    <t>AIII-12</t>
  </si>
  <si>
    <t>AIII-13</t>
  </si>
  <si>
    <t>AIII-14</t>
  </si>
  <si>
    <t>AIII-15</t>
  </si>
  <si>
    <t>AIII-16</t>
  </si>
  <si>
    <t>AIV-1</t>
  </si>
  <si>
    <t>AIV-2</t>
  </si>
  <si>
    <t>AIV-3</t>
  </si>
  <si>
    <t>AIV-4</t>
  </si>
  <si>
    <t>AIV-5</t>
  </si>
  <si>
    <t>AIV-6</t>
  </si>
  <si>
    <t>AIV-7</t>
  </si>
  <si>
    <t>AIV-8</t>
  </si>
  <si>
    <t>AIV-9</t>
  </si>
  <si>
    <t>AIV-10</t>
  </si>
  <si>
    <t>AIV-11</t>
  </si>
  <si>
    <t>AIV-12</t>
  </si>
  <si>
    <t>AIV-13</t>
  </si>
  <si>
    <t>AIV-14</t>
  </si>
  <si>
    <t>AIV-15</t>
  </si>
  <si>
    <t>AIV-16</t>
  </si>
  <si>
    <t>BI-1</t>
  </si>
  <si>
    <t>BI-2</t>
  </si>
  <si>
    <t>BI-3</t>
  </si>
  <si>
    <t>BI-4</t>
  </si>
  <si>
    <t>BI-5</t>
  </si>
  <si>
    <t>BI-6</t>
  </si>
  <si>
    <t>BI-7</t>
  </si>
  <si>
    <t>BI-8</t>
  </si>
  <si>
    <t>BI-9</t>
  </si>
  <si>
    <t>BI-10</t>
  </si>
  <si>
    <t>BI-11</t>
  </si>
  <si>
    <t>BI-12</t>
  </si>
  <si>
    <t>BI-13</t>
  </si>
  <si>
    <t>BI-14</t>
  </si>
  <si>
    <t>BI-15</t>
  </si>
  <si>
    <t>BI-16</t>
  </si>
  <si>
    <t>BII-1</t>
  </si>
  <si>
    <t>BII-2</t>
  </si>
  <si>
    <t>BII-3</t>
  </si>
  <si>
    <t>BII-4</t>
  </si>
  <si>
    <t>BII-5</t>
  </si>
  <si>
    <t>BII-6</t>
  </si>
  <si>
    <t>BII-7</t>
  </si>
  <si>
    <t>BII-8</t>
  </si>
  <si>
    <t>BII-9</t>
  </si>
  <si>
    <t>BII-10</t>
  </si>
  <si>
    <t>BII-11</t>
  </si>
  <si>
    <t>BII-12</t>
  </si>
  <si>
    <t>BII-13</t>
  </si>
  <si>
    <t>BII-14</t>
  </si>
  <si>
    <t>BII-15</t>
  </si>
  <si>
    <t>BII-16</t>
  </si>
  <si>
    <t>BIII-1</t>
  </si>
  <si>
    <t>BIII-2</t>
  </si>
  <si>
    <t>BIII-3</t>
  </si>
  <si>
    <t>BIII-4</t>
  </si>
  <si>
    <t>BIII-5</t>
  </si>
  <si>
    <t>BIII-6</t>
  </si>
  <si>
    <t>BIII-7</t>
  </si>
  <si>
    <t>BIII-8</t>
  </si>
  <si>
    <t>BIII-9</t>
  </si>
  <si>
    <t>BIII-10</t>
  </si>
  <si>
    <t>BIII-11</t>
  </si>
  <si>
    <t>BIII-12</t>
  </si>
  <si>
    <t>BIII-13</t>
  </si>
  <si>
    <t>BIII-14</t>
  </si>
  <si>
    <t>BIII-15</t>
  </si>
  <si>
    <t>BIII-16</t>
  </si>
  <si>
    <t>BIV-1</t>
  </si>
  <si>
    <t>BIV-2</t>
  </si>
  <si>
    <t>BIV-3</t>
  </si>
  <si>
    <t>BIV-4</t>
  </si>
  <si>
    <t>BIV-5</t>
  </si>
  <si>
    <t>BIV-6</t>
  </si>
  <si>
    <t>BIV-7</t>
  </si>
  <si>
    <t>BIV-8</t>
  </si>
  <si>
    <t>BIV-9</t>
  </si>
  <si>
    <t>BIV-10</t>
  </si>
  <si>
    <t>BIV-11</t>
  </si>
  <si>
    <t>BIV-12</t>
  </si>
  <si>
    <t>BIV-13</t>
  </si>
  <si>
    <t>BIV-14</t>
  </si>
  <si>
    <t>BIV-15</t>
  </si>
  <si>
    <t>BIV-16</t>
  </si>
  <si>
    <t>CI-1</t>
  </si>
  <si>
    <t>CI-2</t>
  </si>
  <si>
    <t>CI-3</t>
  </si>
  <si>
    <t>CI-4</t>
  </si>
  <si>
    <t>CI-5</t>
  </si>
  <si>
    <t>CI-6</t>
  </si>
  <si>
    <t>CI-7</t>
  </si>
  <si>
    <t>CI-8</t>
  </si>
  <si>
    <t>CI-9</t>
  </si>
  <si>
    <t>CI-10</t>
  </si>
  <si>
    <t>CI-11</t>
  </si>
  <si>
    <t>CI-12</t>
  </si>
  <si>
    <t>CI-13</t>
  </si>
  <si>
    <t>CI-14</t>
  </si>
  <si>
    <t>CI-15</t>
  </si>
  <si>
    <t>CI-16</t>
  </si>
  <si>
    <t>CII-1</t>
  </si>
  <si>
    <t>CII-2</t>
  </si>
  <si>
    <t>CII-3</t>
  </si>
  <si>
    <t>CII-4</t>
  </si>
  <si>
    <t>CII-5</t>
  </si>
  <si>
    <t>CII-6</t>
  </si>
  <si>
    <t>CII-7</t>
  </si>
  <si>
    <t>CII-8</t>
  </si>
  <si>
    <t>CII-9</t>
  </si>
  <si>
    <t>CII-10</t>
  </si>
  <si>
    <t>CII-11</t>
  </si>
  <si>
    <t>CII-12</t>
  </si>
  <si>
    <t>CII-13</t>
  </si>
  <si>
    <t>CII-14</t>
  </si>
  <si>
    <t>CII-15</t>
  </si>
  <si>
    <t>CII-16</t>
  </si>
  <si>
    <t>CIII-1</t>
  </si>
  <si>
    <t>CIII-2</t>
  </si>
  <si>
    <t>CIII-3</t>
  </si>
  <si>
    <t>CIII-4</t>
  </si>
  <si>
    <t>CIII-5</t>
  </si>
  <si>
    <t>CIII-6</t>
  </si>
  <si>
    <t>CIII-7</t>
  </si>
  <si>
    <t>CIII-8</t>
  </si>
  <si>
    <t>CIII-9</t>
  </si>
  <si>
    <t>CIII-10</t>
  </si>
  <si>
    <t>CIII-11</t>
  </si>
  <si>
    <t>CIII-12</t>
  </si>
  <si>
    <t>CIII-13</t>
  </si>
  <si>
    <t>CIII-14</t>
  </si>
  <si>
    <t>CIII-15</t>
  </si>
  <si>
    <t>CIII-16</t>
  </si>
  <si>
    <t>CIV-1</t>
  </si>
  <si>
    <t>CIV-2</t>
  </si>
  <si>
    <t>CIV-3</t>
  </si>
  <si>
    <t>CIV-4</t>
  </si>
  <si>
    <t>CIV-5</t>
  </si>
  <si>
    <t>CIV-6</t>
  </si>
  <si>
    <t>CIV-7</t>
  </si>
  <si>
    <t>CIV-8</t>
  </si>
  <si>
    <t>CIV-9</t>
  </si>
  <si>
    <t>CIV-10</t>
  </si>
  <si>
    <t>CIV-11</t>
  </si>
  <si>
    <t>CIV-12</t>
  </si>
  <si>
    <t>CIV-13</t>
  </si>
  <si>
    <t>CIV-14</t>
  </si>
  <si>
    <t>CIV-15</t>
  </si>
  <si>
    <t>CIV-16</t>
  </si>
  <si>
    <t>EI-1</t>
  </si>
  <si>
    <t>EI-2</t>
  </si>
  <si>
    <t>EI-3</t>
  </si>
  <si>
    <t>EI-4</t>
  </si>
  <si>
    <t>EI-5</t>
  </si>
  <si>
    <t>EI-6</t>
  </si>
  <si>
    <t>EI-7</t>
  </si>
  <si>
    <t>EI-8</t>
  </si>
  <si>
    <t>EI-9</t>
  </si>
  <si>
    <t>EI-10</t>
  </si>
  <si>
    <t>EI-11</t>
  </si>
  <si>
    <t>EI-12</t>
  </si>
  <si>
    <t>EI-13</t>
  </si>
  <si>
    <t>EI-14</t>
  </si>
  <si>
    <t>EI-15</t>
  </si>
  <si>
    <t>EI-16</t>
  </si>
  <si>
    <t>EII-1</t>
  </si>
  <si>
    <t>EII-2</t>
  </si>
  <si>
    <t>EII-3</t>
  </si>
  <si>
    <t>EII-4</t>
  </si>
  <si>
    <t>EII-5</t>
  </si>
  <si>
    <t>EII-6</t>
  </si>
  <si>
    <t>EII-7</t>
  </si>
  <si>
    <t>EII-8</t>
  </si>
  <si>
    <t>EII-9</t>
  </si>
  <si>
    <t>EII-10</t>
  </si>
  <si>
    <t>EII-11</t>
  </si>
  <si>
    <t>EII-12</t>
  </si>
  <si>
    <t>EII-13</t>
  </si>
  <si>
    <t>EII-14</t>
  </si>
  <si>
    <t>EII-15</t>
  </si>
  <si>
    <t>EII-16</t>
  </si>
  <si>
    <t>EIII-1</t>
  </si>
  <si>
    <t>EIII-2</t>
  </si>
  <si>
    <t>EIII-3</t>
  </si>
  <si>
    <t>EIII-4</t>
  </si>
  <si>
    <t>EIII-5</t>
  </si>
  <si>
    <t>EIII-6</t>
  </si>
  <si>
    <t>EIII-7</t>
  </si>
  <si>
    <t>EIII-8</t>
  </si>
  <si>
    <t>EIII-9</t>
  </si>
  <si>
    <t>EIII-10</t>
  </si>
  <si>
    <t>EIII-11</t>
  </si>
  <si>
    <t>EIII-12</t>
  </si>
  <si>
    <t>EIII-13</t>
  </si>
  <si>
    <t>EIII-14</t>
  </si>
  <si>
    <t>EIII-15</t>
  </si>
  <si>
    <t>EIII-16</t>
  </si>
  <si>
    <t>EIV-1</t>
  </si>
  <si>
    <t>EIV-2</t>
  </si>
  <si>
    <t>EIV-3</t>
  </si>
  <si>
    <t>EIV-4</t>
  </si>
  <si>
    <t>EIV-5</t>
  </si>
  <si>
    <t>EIV-6</t>
  </si>
  <si>
    <t>EIV-7</t>
  </si>
  <si>
    <t>EIV-8</t>
  </si>
  <si>
    <t>EIV-9</t>
  </si>
  <si>
    <t>EIV-10</t>
  </si>
  <si>
    <t>EIV-11</t>
  </si>
  <si>
    <t>EIV-12</t>
  </si>
  <si>
    <t>EIV-13</t>
  </si>
  <si>
    <t>EIV-14</t>
  </si>
  <si>
    <t>EIV-15</t>
  </si>
  <si>
    <t>EIV-16</t>
  </si>
  <si>
    <t>DIV-1</t>
  </si>
  <si>
    <t>DIV-2</t>
  </si>
  <si>
    <t>DIV-3</t>
  </si>
  <si>
    <t>DIV-4</t>
  </si>
  <si>
    <t>DIV-5</t>
  </si>
  <si>
    <t>DIV-6</t>
  </si>
  <si>
    <t>DIV-7</t>
  </si>
  <si>
    <t>DIV-8</t>
  </si>
  <si>
    <t>DIV-9</t>
  </si>
  <si>
    <t>DIV-10</t>
  </si>
  <si>
    <t>DIV-11</t>
  </si>
  <si>
    <t>DIV-12</t>
  </si>
  <si>
    <t>DIV-13</t>
  </si>
  <si>
    <t>DIV-14</t>
  </si>
  <si>
    <t>DIV-15</t>
  </si>
  <si>
    <t>DIV-16</t>
  </si>
  <si>
    <t>Classe</t>
  </si>
  <si>
    <t>Nivel</t>
  </si>
  <si>
    <t>AI</t>
  </si>
  <si>
    <t>AII</t>
  </si>
  <si>
    <t>AIII</t>
  </si>
  <si>
    <t>AIV</t>
  </si>
  <si>
    <t>BI</t>
  </si>
  <si>
    <t>BII</t>
  </si>
  <si>
    <t>BIII</t>
  </si>
  <si>
    <t>BIV</t>
  </si>
  <si>
    <t>CI</t>
  </si>
  <si>
    <t>CII</t>
  </si>
  <si>
    <t>CIII</t>
  </si>
  <si>
    <t>CIV</t>
  </si>
  <si>
    <t>DI</t>
  </si>
  <si>
    <t>DII</t>
  </si>
  <si>
    <t>DIII</t>
  </si>
  <si>
    <t>DIV</t>
  </si>
  <si>
    <t>EI</t>
  </si>
  <si>
    <t>EII</t>
  </si>
  <si>
    <t>EIII</t>
  </si>
  <si>
    <t>EIV</t>
  </si>
  <si>
    <t>Posição Tabela</t>
  </si>
  <si>
    <t>*</t>
  </si>
  <si>
    <t>Exercício</t>
  </si>
  <si>
    <t>Próxima Progressão</t>
  </si>
  <si>
    <t>Nível</t>
  </si>
  <si>
    <t>Salário Líquido</t>
  </si>
  <si>
    <t>Salário Bruto</t>
  </si>
  <si>
    <t>Base para INSS</t>
  </si>
  <si>
    <t>Desconto INSS</t>
  </si>
  <si>
    <t>Base de cálculo mensal em R$</t>
  </si>
  <si>
    <t>Alíquota %</t>
  </si>
  <si>
    <t>Parcela a deduzir do imposto em R$</t>
  </si>
  <si>
    <t>Dependentes</t>
  </si>
  <si>
    <t>Desc. Dependentes</t>
  </si>
  <si>
    <t>Gratificação</t>
  </si>
  <si>
    <t>Outras Contribuições</t>
  </si>
  <si>
    <t>Contribuição Sindical</t>
  </si>
  <si>
    <t>2012-2013</t>
  </si>
  <si>
    <t>2013-2014</t>
  </si>
  <si>
    <t>2014-2015</t>
  </si>
  <si>
    <t>Auxilio  Alimentação</t>
  </si>
  <si>
    <t>IRRF na Fonte</t>
  </si>
  <si>
    <t>Valor</t>
  </si>
  <si>
    <t>Valor por Dependente</t>
  </si>
  <si>
    <t>Total de Descontos</t>
  </si>
  <si>
    <t>Tabela de Projeção das Progressões</t>
  </si>
  <si>
    <t>Alíquota INSS</t>
  </si>
  <si>
    <t>Auxilio Preescola</t>
  </si>
  <si>
    <t>Adicional Peric./Ins.</t>
  </si>
  <si>
    <t>Perc. Insl.</t>
  </si>
  <si>
    <t>Base para IRRF</t>
  </si>
  <si>
    <t>Alíquota IRRF</t>
  </si>
  <si>
    <t>Desconto IRRF</t>
  </si>
  <si>
    <t>Vencimento Básico</t>
  </si>
  <si>
    <t>Incentivo a Qualificação</t>
  </si>
  <si>
    <t>Auxilio Pré-Escolar</t>
  </si>
  <si>
    <t>Desconto Plano Saúde</t>
  </si>
  <si>
    <t>Auxilio Transporte</t>
  </si>
  <si>
    <t>Desc. Aux. Pré-Escolar</t>
  </si>
  <si>
    <t>CD-1</t>
  </si>
  <si>
    <t>CD-2</t>
  </si>
  <si>
    <t>CD-3</t>
  </si>
  <si>
    <t>CD-4</t>
  </si>
  <si>
    <t>CDs e FGs</t>
  </si>
  <si>
    <t>FG-1</t>
  </si>
  <si>
    <t>FG-2</t>
  </si>
  <si>
    <t>FG-3</t>
  </si>
  <si>
    <t>FG-4</t>
  </si>
  <si>
    <t>FG-5</t>
  </si>
  <si>
    <t>FG-6</t>
  </si>
  <si>
    <t>FG-7</t>
  </si>
  <si>
    <t>FG-8</t>
  </si>
  <si>
    <t>FG-9</t>
  </si>
  <si>
    <t>SIMULAÇÃO SALARIAL - NOVO PCCTAE</t>
  </si>
  <si>
    <t>Saude Suplementar</t>
  </si>
  <si>
    <t>Outras Gratificações</t>
  </si>
  <si>
    <t>INSS</t>
  </si>
  <si>
    <t>IRRF</t>
  </si>
  <si>
    <t>SIM</t>
  </si>
  <si>
    <t>Margem Consignavel</t>
  </si>
  <si>
    <t>NÃO</t>
  </si>
  <si>
    <t>INCIDÊNCIA</t>
  </si>
  <si>
    <t>Outros Descontos</t>
  </si>
  <si>
    <t>NÍVEL</t>
  </si>
  <si>
    <t>ATÉ 31 DE DEZEMBRO DE 2012</t>
  </si>
  <si>
    <r>
      <t>A PARTIR DE 1</t>
    </r>
    <r>
      <rPr>
        <u/>
        <vertAlign val="superscript"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> DE JANEIRO DE 2013</t>
    </r>
  </si>
  <si>
    <r>
      <t>A PARTIR DE 1</t>
    </r>
    <r>
      <rPr>
        <u/>
        <vertAlign val="superscript"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> DE JANEIRO DE 2014</t>
    </r>
  </si>
  <si>
    <r>
      <t>A PARTIR DE 1</t>
    </r>
    <r>
      <rPr>
        <u/>
        <vertAlign val="superscript"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> DE JANEIRO DE 2015</t>
    </r>
  </si>
  <si>
    <t>VENC</t>
  </si>
  <si>
    <t>GRAT (*)</t>
  </si>
  <si>
    <t>AGE (**)</t>
  </si>
  <si>
    <t>TOTAL</t>
  </si>
  <si>
    <t>FG - 1</t>
  </si>
  <si>
    <t>FG - 2</t>
  </si>
  <si>
    <t>FG - 3</t>
  </si>
  <si>
    <t>FG - 4</t>
  </si>
  <si>
    <t>FG - 5</t>
  </si>
  <si>
    <t>FG - 6</t>
  </si>
  <si>
    <t>FG - 7</t>
  </si>
  <si>
    <t>FG - 8</t>
  </si>
  <si>
    <t>FG - 9</t>
  </si>
  <si>
    <t>CARGO</t>
  </si>
  <si>
    <t>VALOR UNITÁRIO (EM REAIS)</t>
  </si>
  <si>
    <r>
      <t>A PARTIR DE 1</t>
    </r>
    <r>
      <rPr>
        <b/>
        <u/>
        <vertAlign val="superscript"/>
        <sz val="10"/>
        <color theme="1"/>
        <rFont val="Arial"/>
        <family val="2"/>
      </rPr>
      <t>o</t>
    </r>
    <r>
      <rPr>
        <b/>
        <sz val="10"/>
        <color theme="1"/>
        <rFont val="Arial"/>
        <family val="2"/>
      </rPr>
      <t xml:space="preserve"> DE JANEIRO DE 2013</t>
    </r>
  </si>
  <si>
    <r>
      <t>A PARTIR DE 1</t>
    </r>
    <r>
      <rPr>
        <b/>
        <u/>
        <vertAlign val="superscript"/>
        <sz val="10"/>
        <color theme="1"/>
        <rFont val="Arial"/>
        <family val="2"/>
      </rPr>
      <t>o</t>
    </r>
    <r>
      <rPr>
        <b/>
        <sz val="10"/>
        <color theme="1"/>
        <rFont val="Arial"/>
        <family val="2"/>
      </rPr>
      <t xml:space="preserve"> DE JANEIRO DE 2014</t>
    </r>
  </si>
  <si>
    <r>
      <t>A PARTIR DE 1</t>
    </r>
    <r>
      <rPr>
        <b/>
        <u/>
        <vertAlign val="superscript"/>
        <sz val="10"/>
        <color theme="1"/>
        <rFont val="Arial"/>
        <family val="2"/>
      </rPr>
      <t>o</t>
    </r>
    <r>
      <rPr>
        <b/>
        <sz val="10"/>
        <color theme="1"/>
        <rFont val="Arial"/>
        <family val="2"/>
      </rPr>
      <t xml:space="preserve"> DE JANEIRO DE 2015</t>
    </r>
  </si>
  <si>
    <t>Nível Exigido pelo Cargo</t>
  </si>
  <si>
    <t>AC</t>
  </si>
  <si>
    <t>AL</t>
  </si>
  <si>
    <t>AM</t>
  </si>
  <si>
    <t>AP</t>
  </si>
  <si>
    <t>BA</t>
  </si>
  <si>
    <t>ESTADO</t>
  </si>
  <si>
    <t>SIGLA</t>
  </si>
  <si>
    <t>Acre</t>
  </si>
  <si>
    <t>Alagoas</t>
  </si>
  <si>
    <t>Amapá</t>
  </si>
  <si>
    <t>Amazonas</t>
  </si>
  <si>
    <t>Bahia</t>
  </si>
  <si>
    <t>Ceará</t>
  </si>
  <si>
    <t>CE</t>
  </si>
  <si>
    <t>Distrito Federal</t>
  </si>
  <si>
    <t>DF</t>
  </si>
  <si>
    <t>Espírito Santo</t>
  </si>
  <si>
    <t>ES</t>
  </si>
  <si>
    <t>Goiás</t>
  </si>
  <si>
    <t>GO</t>
  </si>
  <si>
    <t>Maranhão</t>
  </si>
  <si>
    <t>MA</t>
  </si>
  <si>
    <t>Mato Grosso</t>
  </si>
  <si>
    <t>MT</t>
  </si>
  <si>
    <t>Mato Grosso do Sul</t>
  </si>
  <si>
    <t>MS</t>
  </si>
  <si>
    <t>Minas Gerais</t>
  </si>
  <si>
    <t>MG</t>
  </si>
  <si>
    <t>Pará</t>
  </si>
  <si>
    <t>PA</t>
  </si>
  <si>
    <t>Paraíba</t>
  </si>
  <si>
    <t>PB</t>
  </si>
  <si>
    <t>Paraná</t>
  </si>
  <si>
    <t>PR</t>
  </si>
  <si>
    <t>Pernambuco</t>
  </si>
  <si>
    <t>PE</t>
  </si>
  <si>
    <t>Piauí</t>
  </si>
  <si>
    <t>PI</t>
  </si>
  <si>
    <t>Rio de Janeiro</t>
  </si>
  <si>
    <t>RJ</t>
  </si>
  <si>
    <t>Rio Grande do Norte</t>
  </si>
  <si>
    <t>RN</t>
  </si>
  <si>
    <t>Rio Grande do Sul</t>
  </si>
  <si>
    <t>RS</t>
  </si>
  <si>
    <t>Rondônia</t>
  </si>
  <si>
    <t>RO</t>
  </si>
  <si>
    <t>Roraima</t>
  </si>
  <si>
    <t>RR</t>
  </si>
  <si>
    <t>Santa Catarina</t>
  </si>
  <si>
    <t>SC</t>
  </si>
  <si>
    <t>São Paulo</t>
  </si>
  <si>
    <t>SP</t>
  </si>
  <si>
    <t>Sergipe</t>
  </si>
  <si>
    <t>SE</t>
  </si>
  <si>
    <t>Tocantins</t>
  </si>
  <si>
    <t>TO</t>
  </si>
  <si>
    <t>2015-2016</t>
  </si>
  <si>
    <t>Alimentação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</si>
</sst>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R$&quot;\ #,##0.00;\-&quot;R$&quot;\ #,##0.00"/>
    <numFmt numFmtId="165" formatCode="_-&quot;R$&quot;\ * #,##0.00_-;\-&quot;R$&quot;\ * #,##0.00_-;_-&quot;R$&quot;\ * &quot;-&quot;??_-;_-@_-"/>
    <numFmt numFmtId="166" formatCode="0.0%"/>
    <numFmt numFmtId="167" formatCode="&quot;R$&quot;\ 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00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515151"/>
      <name val="Arial"/>
      <family val="2"/>
    </font>
    <font>
      <b/>
      <sz val="9"/>
      <color rgb="FF515151"/>
      <name val="Arial"/>
      <family val="2"/>
    </font>
    <font>
      <b/>
      <sz val="10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Arial"/>
      <family val="2"/>
    </font>
    <font>
      <u/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vertAlign val="superscript"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515151"/>
      </left>
      <right style="thin">
        <color rgb="FF515151"/>
      </right>
      <top style="thin">
        <color rgb="FF515151"/>
      </top>
      <bottom style="thin">
        <color rgb="FF515151"/>
      </bottom>
      <diagonal/>
    </border>
    <border>
      <left/>
      <right/>
      <top/>
      <bottom style="thin">
        <color rgb="FF51515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515151"/>
      </left>
      <right style="thin">
        <color rgb="FF51515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rgb="FF515151"/>
      </left>
      <right/>
      <top style="thin">
        <color rgb="FF515151"/>
      </top>
      <bottom style="thin">
        <color rgb="FF515151"/>
      </bottom>
      <diagonal/>
    </border>
    <border>
      <left style="thin">
        <color rgb="FF515151"/>
      </left>
      <right style="thin">
        <color rgb="FF515151"/>
      </right>
      <top/>
      <bottom style="thin">
        <color rgb="FF51515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6">
    <xf numFmtId="0" fontId="0" fillId="0" borderId="0" xfId="0"/>
    <xf numFmtId="165" fontId="0" fillId="0" borderId="0" xfId="1" applyFont="1"/>
    <xf numFmtId="165" fontId="0" fillId="0" borderId="0" xfId="0" applyNumberFormat="1"/>
    <xf numFmtId="9" fontId="0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5" fontId="3" fillId="0" borderId="0" xfId="1" applyFont="1" applyFill="1" applyBorder="1" applyAlignment="1">
      <alignment horizontal="center" vertical="center" wrapText="1"/>
    </xf>
    <xf numFmtId="165" fontId="3" fillId="0" borderId="0" xfId="1" applyFont="1" applyBorder="1" applyAlignment="1">
      <alignment horizontal="center" vertical="center" wrapText="1"/>
    </xf>
    <xf numFmtId="165" fontId="0" fillId="0" borderId="0" xfId="1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0" xfId="0" applyFont="1"/>
    <xf numFmtId="0" fontId="7" fillId="0" borderId="10" xfId="0" applyFont="1" applyBorder="1" applyAlignment="1">
      <alignment horizontal="center" vertical="center" wrapText="1"/>
    </xf>
    <xf numFmtId="165" fontId="7" fillId="0" borderId="7" xfId="1" applyFont="1" applyFill="1" applyBorder="1" applyAlignment="1" applyProtection="1">
      <alignment horizontal="center" vertical="center" wrapText="1"/>
      <protection locked="0"/>
    </xf>
    <xf numFmtId="165" fontId="7" fillId="0" borderId="7" xfId="1" applyFont="1" applyBorder="1" applyAlignment="1" applyProtection="1">
      <alignment horizontal="center" vertical="center" wrapText="1"/>
      <protection locked="0"/>
    </xf>
    <xf numFmtId="165" fontId="7" fillId="0" borderId="10" xfId="1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167" fontId="15" fillId="0" borderId="2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167" fontId="15" fillId="0" borderId="26" xfId="0" applyNumberFormat="1" applyFont="1" applyBorder="1" applyAlignment="1">
      <alignment vertical="top" wrapText="1"/>
    </xf>
    <xf numFmtId="167" fontId="0" fillId="0" borderId="0" xfId="0" applyNumberFormat="1"/>
    <xf numFmtId="167" fontId="15" fillId="0" borderId="26" xfId="1" applyNumberFormat="1" applyFont="1" applyBorder="1" applyAlignment="1">
      <alignment vertical="top" wrapText="1"/>
    </xf>
    <xf numFmtId="0" fontId="16" fillId="0" borderId="32" xfId="0" applyFont="1" applyFill="1" applyBorder="1" applyAlignment="1">
      <alignment horizontal="center" vertical="center" wrapText="1"/>
    </xf>
    <xf numFmtId="166" fontId="0" fillId="0" borderId="0" xfId="2" applyNumberFormat="1" applyFont="1"/>
    <xf numFmtId="0" fontId="17" fillId="0" borderId="16" xfId="0" applyFont="1" applyBorder="1" applyAlignment="1">
      <alignment horizontal="left" vertical="center"/>
    </xf>
    <xf numFmtId="0" fontId="17" fillId="0" borderId="16" xfId="0" applyFont="1" applyFill="1" applyBorder="1" applyAlignment="1">
      <alignment horizontal="left" vertical="center"/>
    </xf>
    <xf numFmtId="9" fontId="3" fillId="0" borderId="28" xfId="2" applyFont="1" applyBorder="1" applyAlignment="1" applyProtection="1">
      <alignment horizontal="center"/>
      <protection locked="0" hidden="1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9" fillId="0" borderId="16" xfId="0" applyFont="1" applyFill="1" applyBorder="1" applyAlignment="1">
      <alignment horizontal="left" vertical="center"/>
    </xf>
    <xf numFmtId="167" fontId="17" fillId="0" borderId="30" xfId="2" applyNumberFormat="1" applyFont="1" applyBorder="1" applyAlignment="1">
      <alignment horizontal="center"/>
    </xf>
    <xf numFmtId="9" fontId="3" fillId="0" borderId="28" xfId="2" applyFont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 hidden="1"/>
    </xf>
    <xf numFmtId="0" fontId="5" fillId="0" borderId="33" xfId="0" applyFont="1" applyFill="1" applyBorder="1" applyAlignment="1">
      <alignment horizontal="left" vertical="center" wrapText="1"/>
    </xf>
    <xf numFmtId="0" fontId="3" fillId="0" borderId="28" xfId="0" applyFont="1" applyBorder="1" applyAlignment="1" applyProtection="1">
      <alignment horizontal="center" vertical="center"/>
      <protection locked="0" hidden="1"/>
    </xf>
    <xf numFmtId="167" fontId="5" fillId="0" borderId="28" xfId="1" applyNumberFormat="1" applyFont="1" applyBorder="1" applyAlignment="1" applyProtection="1">
      <alignment horizontal="center" vertical="center"/>
      <protection locked="0" hidden="1"/>
    </xf>
    <xf numFmtId="164" fontId="0" fillId="0" borderId="0" xfId="0" applyNumberFormat="1"/>
    <xf numFmtId="167" fontId="0" fillId="0" borderId="0" xfId="1" applyNumberFormat="1" applyFont="1"/>
    <xf numFmtId="167" fontId="21" fillId="0" borderId="0" xfId="0" applyNumberFormat="1" applyFont="1" applyBorder="1" applyAlignment="1">
      <alignment horizontal="center" vertical="center"/>
    </xf>
    <xf numFmtId="167" fontId="23" fillId="0" borderId="0" xfId="1" applyNumberFormat="1" applyFont="1" applyBorder="1" applyAlignment="1" applyProtection="1">
      <alignment horizontal="center" vertical="center"/>
      <protection hidden="1"/>
    </xf>
    <xf numFmtId="167" fontId="23" fillId="0" borderId="0" xfId="0" applyNumberFormat="1" applyFont="1" applyBorder="1" applyAlignment="1" applyProtection="1">
      <alignment horizontal="center" vertical="center"/>
      <protection locked="0" hidden="1"/>
    </xf>
    <xf numFmtId="167" fontId="23" fillId="0" borderId="0" xfId="1" applyNumberFormat="1" applyFont="1" applyBorder="1" applyAlignment="1">
      <alignment horizontal="center" vertical="center"/>
    </xf>
    <xf numFmtId="167" fontId="22" fillId="0" borderId="0" xfId="0" applyNumberFormat="1" applyFont="1" applyBorder="1" applyAlignment="1">
      <alignment horizontal="center" vertical="center"/>
    </xf>
    <xf numFmtId="14" fontId="22" fillId="0" borderId="0" xfId="0" applyNumberFormat="1" applyFont="1" applyBorder="1" applyAlignment="1" applyProtection="1">
      <alignment horizontal="center" vertical="center"/>
      <protection locked="0" hidden="1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 applyProtection="1">
      <alignment horizontal="center" vertical="center"/>
      <protection locked="0" hidden="1"/>
    </xf>
    <xf numFmtId="9" fontId="21" fillId="0" borderId="0" xfId="2" applyFont="1" applyBorder="1" applyAlignment="1" applyProtection="1">
      <alignment horizontal="center" vertical="center"/>
      <protection hidden="1"/>
    </xf>
    <xf numFmtId="0" fontId="21" fillId="0" borderId="0" xfId="0" applyNumberFormat="1" applyFont="1" applyBorder="1" applyAlignment="1" applyProtection="1">
      <alignment horizontal="center" vertical="center"/>
      <protection locked="0" hidden="1"/>
    </xf>
    <xf numFmtId="164" fontId="21" fillId="0" borderId="0" xfId="0" applyNumberFormat="1" applyFont="1" applyBorder="1" applyAlignment="1">
      <alignment horizontal="center" vertical="center"/>
    </xf>
    <xf numFmtId="166" fontId="21" fillId="0" borderId="0" xfId="2" applyNumberFormat="1" applyFont="1" applyBorder="1" applyAlignment="1">
      <alignment horizontal="center" vertical="center"/>
    </xf>
    <xf numFmtId="14" fontId="21" fillId="0" borderId="0" xfId="0" applyNumberFormat="1" applyFont="1" applyBorder="1" applyAlignment="1" applyProtection="1">
      <alignment horizontal="center" vertical="center"/>
      <protection hidden="1"/>
    </xf>
    <xf numFmtId="0" fontId="21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167" fontId="23" fillId="0" borderId="0" xfId="0" applyNumberFormat="1" applyFont="1" applyBorder="1" applyAlignment="1">
      <alignment horizontal="center" vertical="center"/>
    </xf>
    <xf numFmtId="167" fontId="23" fillId="0" borderId="0" xfId="2" applyNumberFormat="1" applyFont="1" applyBorder="1" applyAlignment="1">
      <alignment horizontal="center" vertical="center"/>
    </xf>
    <xf numFmtId="164" fontId="23" fillId="0" borderId="0" xfId="0" applyNumberFormat="1" applyFont="1" applyBorder="1" applyAlignment="1">
      <alignment horizontal="center" vertical="center"/>
    </xf>
    <xf numFmtId="0" fontId="25" fillId="0" borderId="16" xfId="0" applyFont="1" applyBorder="1"/>
    <xf numFmtId="0" fontId="26" fillId="0" borderId="18" xfId="0" applyFont="1" applyFill="1" applyBorder="1" applyAlignment="1">
      <alignment horizontal="left" vertical="center"/>
    </xf>
    <xf numFmtId="167" fontId="5" fillId="0" borderId="22" xfId="1" applyNumberFormat="1" applyFont="1" applyBorder="1" applyAlignment="1" applyProtection="1">
      <alignment horizontal="center" vertical="center"/>
      <protection hidden="1"/>
    </xf>
    <xf numFmtId="164" fontId="5" fillId="0" borderId="22" xfId="1" applyNumberFormat="1" applyFont="1" applyBorder="1" applyAlignment="1" applyProtection="1">
      <alignment horizontal="center" vertical="center"/>
      <protection hidden="1"/>
    </xf>
    <xf numFmtId="0" fontId="21" fillId="5" borderId="16" xfId="0" applyFont="1" applyFill="1" applyBorder="1" applyAlignment="1" applyProtection="1">
      <alignment horizontal="center" vertical="center"/>
      <protection locked="0" hidden="1"/>
    </xf>
    <xf numFmtId="0" fontId="21" fillId="5" borderId="30" xfId="0" applyFont="1" applyFill="1" applyBorder="1" applyAlignment="1">
      <alignment horizontal="center" vertical="center"/>
    </xf>
    <xf numFmtId="167" fontId="21" fillId="0" borderId="16" xfId="1" applyNumberFormat="1" applyFont="1" applyBorder="1" applyAlignment="1" applyProtection="1">
      <alignment horizontal="center" vertical="center"/>
      <protection hidden="1"/>
    </xf>
    <xf numFmtId="0" fontId="21" fillId="0" borderId="30" xfId="0" applyFont="1" applyBorder="1" applyAlignment="1">
      <alignment horizontal="center" vertical="center"/>
    </xf>
    <xf numFmtId="167" fontId="21" fillId="0" borderId="16" xfId="1" applyNumberFormat="1" applyFont="1" applyBorder="1" applyAlignment="1" applyProtection="1">
      <alignment horizontal="center" vertical="center"/>
      <protection locked="0" hidden="1"/>
    </xf>
    <xf numFmtId="167" fontId="21" fillId="0" borderId="30" xfId="1" applyNumberFormat="1" applyFont="1" applyBorder="1" applyAlignment="1" applyProtection="1">
      <alignment horizontal="center" vertical="center"/>
      <protection locked="0" hidden="1"/>
    </xf>
    <xf numFmtId="164" fontId="21" fillId="0" borderId="16" xfId="1" applyNumberFormat="1" applyFont="1" applyBorder="1" applyAlignment="1" applyProtection="1">
      <alignment horizontal="center" vertical="center"/>
      <protection hidden="1"/>
    </xf>
    <xf numFmtId="167" fontId="21" fillId="0" borderId="16" xfId="0" applyNumberFormat="1" applyFont="1" applyBorder="1" applyAlignment="1" applyProtection="1">
      <alignment horizontal="center" vertical="center"/>
      <protection hidden="1"/>
    </xf>
    <xf numFmtId="167" fontId="21" fillId="0" borderId="16" xfId="0" applyNumberFormat="1" applyFont="1" applyBorder="1" applyAlignment="1">
      <alignment horizontal="center" vertical="center"/>
    </xf>
    <xf numFmtId="167" fontId="24" fillId="0" borderId="16" xfId="0" applyNumberFormat="1" applyFont="1" applyBorder="1" applyAlignment="1">
      <alignment horizontal="center" vertical="center"/>
    </xf>
    <xf numFmtId="167" fontId="21" fillId="0" borderId="17" xfId="0" applyNumberFormat="1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167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8" fillId="0" borderId="38" xfId="0" applyFont="1" applyBorder="1" applyAlignment="1">
      <alignment horizontal="center" wrapText="1"/>
    </xf>
    <xf numFmtId="0" fontId="28" fillId="0" borderId="40" xfId="0" applyFont="1" applyBorder="1" applyAlignment="1">
      <alignment horizontal="center" wrapText="1"/>
    </xf>
    <xf numFmtId="0" fontId="28" fillId="0" borderId="43" xfId="0" applyFont="1" applyBorder="1" applyAlignment="1">
      <alignment horizontal="center" wrapText="1"/>
    </xf>
    <xf numFmtId="0" fontId="0" fillId="0" borderId="47" xfId="0" applyBorder="1" applyAlignment="1">
      <alignment wrapText="1"/>
    </xf>
    <xf numFmtId="0" fontId="28" fillId="0" borderId="47" xfId="0" applyFont="1" applyBorder="1" applyAlignment="1">
      <alignment horizontal="center" wrapText="1"/>
    </xf>
    <xf numFmtId="0" fontId="28" fillId="0" borderId="50" xfId="0" applyFont="1" applyBorder="1" applyAlignment="1">
      <alignment horizontal="center" wrapText="1"/>
    </xf>
    <xf numFmtId="0" fontId="28" fillId="0" borderId="51" xfId="0" applyFont="1" applyBorder="1" applyAlignment="1">
      <alignment horizontal="center" wrapText="1"/>
    </xf>
    <xf numFmtId="0" fontId="28" fillId="0" borderId="52" xfId="0" applyFont="1" applyBorder="1" applyAlignment="1">
      <alignment horizontal="center" wrapText="1"/>
    </xf>
    <xf numFmtId="0" fontId="28" fillId="0" borderId="53" xfId="0" applyFont="1" applyBorder="1" applyAlignment="1">
      <alignment horizontal="center" wrapText="1"/>
    </xf>
    <xf numFmtId="0" fontId="28" fillId="0" borderId="54" xfId="0" applyFont="1" applyBorder="1" applyAlignment="1">
      <alignment horizontal="center" wrapText="1"/>
    </xf>
    <xf numFmtId="0" fontId="28" fillId="0" borderId="55" xfId="0" applyFont="1" applyBorder="1" applyAlignment="1">
      <alignment horizontal="center" wrapText="1"/>
    </xf>
    <xf numFmtId="0" fontId="28" fillId="0" borderId="0" xfId="0" applyFont="1" applyAlignment="1">
      <alignment horizontal="center"/>
    </xf>
    <xf numFmtId="0" fontId="28" fillId="0" borderId="28" xfId="0" applyFont="1" applyBorder="1" applyAlignment="1">
      <alignment horizontal="center" wrapText="1"/>
    </xf>
    <xf numFmtId="0" fontId="28" fillId="0" borderId="28" xfId="0" applyFont="1" applyBorder="1" applyAlignment="1">
      <alignment horizontal="left" wrapText="1"/>
    </xf>
    <xf numFmtId="4" fontId="28" fillId="0" borderId="28" xfId="0" applyNumberFormat="1" applyFont="1" applyBorder="1" applyAlignment="1">
      <alignment horizontal="center" wrapText="1"/>
    </xf>
    <xf numFmtId="0" fontId="30" fillId="0" borderId="28" xfId="0" applyFont="1" applyBorder="1" applyAlignment="1">
      <alignment horizontal="center" wrapText="1"/>
    </xf>
    <xf numFmtId="167" fontId="2" fillId="0" borderId="28" xfId="0" applyNumberFormat="1" applyFont="1" applyBorder="1"/>
    <xf numFmtId="9" fontId="0" fillId="0" borderId="0" xfId="2" applyFont="1" applyAlignment="1" applyProtection="1">
      <alignment horizontal="center"/>
      <protection locked="0"/>
    </xf>
    <xf numFmtId="0" fontId="0" fillId="0" borderId="28" xfId="0" applyBorder="1"/>
    <xf numFmtId="165" fontId="0" fillId="0" borderId="28" xfId="1" applyFont="1" applyBorder="1"/>
    <xf numFmtId="0" fontId="0" fillId="0" borderId="0" xfId="0" applyFont="1" applyFill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167" fontId="15" fillId="0" borderId="60" xfId="0" applyNumberFormat="1" applyFont="1" applyBorder="1" applyAlignment="1">
      <alignment horizontal="center" vertical="center" wrapText="1"/>
    </xf>
    <xf numFmtId="167" fontId="15" fillId="0" borderId="28" xfId="0" applyNumberFormat="1" applyFont="1" applyBorder="1" applyAlignment="1">
      <alignment horizontal="center" vertical="center" wrapText="1"/>
    </xf>
    <xf numFmtId="167" fontId="5" fillId="0" borderId="22" xfId="0" applyNumberFormat="1" applyFont="1" applyBorder="1" applyAlignment="1" applyProtection="1">
      <alignment horizontal="center" vertical="center"/>
      <protection locked="0" hidden="1"/>
    </xf>
    <xf numFmtId="164" fontId="15" fillId="0" borderId="26" xfId="1" applyNumberFormat="1" applyFont="1" applyBorder="1" applyAlignment="1" applyProtection="1">
      <alignment vertical="top" wrapText="1"/>
      <protection locked="0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165" fontId="15" fillId="0" borderId="26" xfId="1" applyFont="1" applyBorder="1" applyAlignment="1" applyProtection="1">
      <alignment horizontal="center" vertical="center" wrapText="1"/>
      <protection locked="0"/>
    </xf>
    <xf numFmtId="165" fontId="15" fillId="0" borderId="26" xfId="1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2" applyFont="1" applyAlignment="1" applyProtection="1">
      <alignment horizontal="center" vertical="center"/>
      <protection locked="0"/>
    </xf>
    <xf numFmtId="165" fontId="0" fillId="0" borderId="29" xfId="1" applyFont="1" applyBorder="1" applyAlignment="1" applyProtection="1">
      <alignment horizontal="center" vertical="center"/>
      <protection locked="0"/>
    </xf>
    <xf numFmtId="164" fontId="0" fillId="0" borderId="29" xfId="1" applyNumberFormat="1" applyFont="1" applyBorder="1" applyProtection="1">
      <protection locked="0"/>
    </xf>
    <xf numFmtId="165" fontId="0" fillId="0" borderId="0" xfId="1" applyFont="1" applyProtection="1">
      <protection locked="0"/>
    </xf>
    <xf numFmtId="0" fontId="2" fillId="0" borderId="0" xfId="0" applyFont="1" applyProtection="1">
      <protection locked="0"/>
    </xf>
    <xf numFmtId="167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9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Protection="1">
      <protection locked="0"/>
    </xf>
    <xf numFmtId="0" fontId="3" fillId="0" borderId="0" xfId="0" applyFont="1" applyAlignme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7" fontId="0" fillId="0" borderId="0" xfId="0" applyNumberFormat="1" applyBorder="1" applyAlignment="1" applyProtection="1">
      <alignment horizontal="center"/>
      <protection locked="0"/>
    </xf>
    <xf numFmtId="165" fontId="28" fillId="0" borderId="0" xfId="1" applyFont="1" applyBorder="1" applyAlignment="1" applyProtection="1">
      <alignment horizontal="center" wrapText="1"/>
      <protection locked="0"/>
    </xf>
    <xf numFmtId="0" fontId="4" fillId="4" borderId="20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9" fontId="3" fillId="0" borderId="28" xfId="2" applyFont="1" applyBorder="1" applyAlignment="1" applyProtection="1">
      <alignment horizontal="center" vertical="center"/>
      <protection hidden="1"/>
    </xf>
    <xf numFmtId="9" fontId="3" fillId="0" borderId="30" xfId="2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locked="0" hidden="1"/>
    </xf>
    <xf numFmtId="0" fontId="3" fillId="0" borderId="22" xfId="0" applyFont="1" applyBorder="1" applyAlignment="1" applyProtection="1">
      <alignment horizontal="center" vertical="center"/>
      <protection locked="0" hidden="1"/>
    </xf>
    <xf numFmtId="0" fontId="3" fillId="0" borderId="30" xfId="0" applyFont="1" applyBorder="1" applyAlignment="1" applyProtection="1">
      <alignment horizontal="center" vertical="center"/>
      <protection locked="0"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167" fontId="5" fillId="0" borderId="28" xfId="1" applyNumberFormat="1" applyFont="1" applyBorder="1" applyAlignment="1" applyProtection="1">
      <alignment horizontal="center" vertical="center"/>
      <protection hidden="1"/>
    </xf>
    <xf numFmtId="167" fontId="5" fillId="0" borderId="22" xfId="1" applyNumberFormat="1" applyFont="1" applyBorder="1" applyAlignment="1" applyProtection="1">
      <alignment horizontal="center" vertical="center"/>
      <protection hidden="1"/>
    </xf>
    <xf numFmtId="165" fontId="0" fillId="3" borderId="20" xfId="1" applyFont="1" applyFill="1" applyBorder="1" applyAlignment="1">
      <alignment horizontal="center"/>
    </xf>
    <xf numFmtId="165" fontId="0" fillId="3" borderId="21" xfId="1" applyFont="1" applyFill="1" applyBorder="1" applyAlignment="1">
      <alignment horizontal="center"/>
    </xf>
    <xf numFmtId="165" fontId="0" fillId="3" borderId="13" xfId="1" applyFont="1" applyFill="1" applyBorder="1" applyAlignment="1">
      <alignment horizontal="center"/>
    </xf>
    <xf numFmtId="14" fontId="0" fillId="0" borderId="24" xfId="0" applyNumberFormat="1" applyBorder="1" applyAlignment="1" applyProtection="1">
      <alignment horizontal="center" vertical="center"/>
      <protection hidden="1"/>
    </xf>
    <xf numFmtId="14" fontId="0" fillId="0" borderId="25" xfId="0" applyNumberForma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/>
      <protection locked="0"/>
    </xf>
    <xf numFmtId="164" fontId="3" fillId="0" borderId="22" xfId="2" applyNumberFormat="1" applyFont="1" applyBorder="1" applyAlignment="1" applyProtection="1">
      <alignment horizontal="center" vertical="center"/>
      <protection hidden="1"/>
    </xf>
    <xf numFmtId="164" fontId="3" fillId="0" borderId="12" xfId="2" applyNumberFormat="1" applyFont="1" applyBorder="1" applyAlignment="1" applyProtection="1">
      <alignment horizontal="center" vertical="center"/>
      <protection hidden="1"/>
    </xf>
    <xf numFmtId="164" fontId="3" fillId="0" borderId="2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7" fontId="0" fillId="0" borderId="28" xfId="0" applyNumberFormat="1" applyBorder="1" applyAlignment="1" applyProtection="1">
      <alignment horizontal="center"/>
      <protection locked="0" hidden="1"/>
    </xf>
    <xf numFmtId="167" fontId="0" fillId="0" borderId="22" xfId="0" applyNumberFormat="1" applyBorder="1" applyAlignment="1" applyProtection="1">
      <alignment horizontal="center"/>
      <protection locked="0" hidden="1"/>
    </xf>
    <xf numFmtId="167" fontId="17" fillId="0" borderId="22" xfId="1" applyNumberFormat="1" applyFont="1" applyBorder="1" applyAlignment="1">
      <alignment horizontal="center" vertical="center"/>
    </xf>
    <xf numFmtId="167" fontId="17" fillId="0" borderId="12" xfId="1" applyNumberFormat="1" applyFont="1" applyBorder="1" applyAlignment="1">
      <alignment horizontal="center" vertical="center"/>
    </xf>
    <xf numFmtId="14" fontId="0" fillId="0" borderId="22" xfId="0" applyNumberFormat="1" applyBorder="1" applyAlignment="1" applyProtection="1">
      <alignment horizontal="center" vertical="center"/>
      <protection hidden="1"/>
    </xf>
    <xf numFmtId="14" fontId="0" fillId="0" borderId="12" xfId="0" applyNumberFormat="1" applyBorder="1" applyAlignment="1" applyProtection="1">
      <alignment horizontal="center" vertical="center"/>
      <protection hidden="1"/>
    </xf>
    <xf numFmtId="14" fontId="9" fillId="0" borderId="19" xfId="0" applyNumberFormat="1" applyFont="1" applyBorder="1" applyAlignment="1" applyProtection="1">
      <alignment horizontal="center" vertical="center"/>
      <protection locked="0" hidden="1"/>
    </xf>
    <xf numFmtId="14" fontId="9" fillId="0" borderId="13" xfId="0" applyNumberFormat="1" applyFont="1" applyBorder="1" applyAlignment="1" applyProtection="1">
      <alignment horizontal="center" vertical="center"/>
      <protection locked="0" hidden="1"/>
    </xf>
    <xf numFmtId="167" fontId="17" fillId="0" borderId="22" xfId="1" applyNumberFormat="1" applyFont="1" applyBorder="1" applyAlignment="1" applyProtection="1">
      <alignment horizontal="center" vertical="center"/>
      <protection hidden="1"/>
    </xf>
    <xf numFmtId="167" fontId="17" fillId="0" borderId="12" xfId="1" applyNumberFormat="1" applyFont="1" applyBorder="1" applyAlignment="1" applyProtection="1">
      <alignment horizontal="center" vertical="center"/>
      <protection hidden="1"/>
    </xf>
    <xf numFmtId="167" fontId="17" fillId="0" borderId="22" xfId="0" applyNumberFormat="1" applyFont="1" applyBorder="1" applyAlignment="1" applyProtection="1">
      <alignment horizontal="center" vertical="center"/>
      <protection locked="0" hidden="1"/>
    </xf>
    <xf numFmtId="167" fontId="17" fillId="0" borderId="12" xfId="0" applyNumberFormat="1" applyFont="1" applyBorder="1" applyAlignment="1" applyProtection="1">
      <alignment horizontal="center" vertical="center"/>
      <protection locked="0" hidden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0" fillId="0" borderId="23" xfId="0" applyNumberFormat="1" applyBorder="1" applyAlignment="1" applyProtection="1">
      <alignment horizontal="center" vertical="center"/>
      <protection hidden="1"/>
    </xf>
    <xf numFmtId="14" fontId="0" fillId="0" borderId="5" xfId="0" applyNumberFormat="1" applyBorder="1" applyAlignment="1" applyProtection="1">
      <alignment horizontal="center" vertical="center"/>
      <protection hidden="1"/>
    </xf>
    <xf numFmtId="167" fontId="3" fillId="0" borderId="22" xfId="0" applyNumberFormat="1" applyFont="1" applyBorder="1" applyAlignment="1">
      <alignment horizontal="center" vertical="center"/>
    </xf>
    <xf numFmtId="167" fontId="3" fillId="0" borderId="12" xfId="0" applyNumberFormat="1" applyFont="1" applyBorder="1" applyAlignment="1">
      <alignment horizontal="center" vertical="center"/>
    </xf>
    <xf numFmtId="164" fontId="27" fillId="0" borderId="21" xfId="0" applyNumberFormat="1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166" fontId="3" fillId="0" borderId="22" xfId="2" applyNumberFormat="1" applyFont="1" applyBorder="1" applyAlignment="1">
      <alignment horizontal="center" vertical="center"/>
    </xf>
    <xf numFmtId="166" fontId="3" fillId="0" borderId="12" xfId="2" applyNumberFormat="1" applyFont="1" applyBorder="1" applyAlignment="1">
      <alignment horizontal="center" vertical="center"/>
    </xf>
    <xf numFmtId="167" fontId="17" fillId="0" borderId="22" xfId="0" applyNumberFormat="1" applyFont="1" applyBorder="1" applyAlignment="1">
      <alignment horizontal="center"/>
    </xf>
    <xf numFmtId="167" fontId="17" fillId="0" borderId="12" xfId="0" applyNumberFormat="1" applyFont="1" applyBorder="1" applyAlignment="1">
      <alignment horizontal="center"/>
    </xf>
    <xf numFmtId="167" fontId="5" fillId="0" borderId="22" xfId="0" applyNumberFormat="1" applyFont="1" applyBorder="1" applyAlignment="1">
      <alignment horizontal="center"/>
    </xf>
    <xf numFmtId="167" fontId="5" fillId="0" borderId="12" xfId="0" applyNumberFormat="1" applyFont="1" applyBorder="1" applyAlignment="1">
      <alignment horizontal="center"/>
    </xf>
    <xf numFmtId="167" fontId="18" fillId="0" borderId="24" xfId="0" applyNumberFormat="1" applyFont="1" applyBorder="1" applyAlignment="1">
      <alignment horizontal="center" vertical="center"/>
    </xf>
    <xf numFmtId="167" fontId="18" fillId="0" borderId="25" xfId="0" applyNumberFormat="1" applyFont="1" applyBorder="1" applyAlignment="1">
      <alignment horizontal="center" vertical="center"/>
    </xf>
    <xf numFmtId="167" fontId="17" fillId="0" borderId="22" xfId="2" applyNumberFormat="1" applyFont="1" applyBorder="1" applyAlignment="1" applyProtection="1">
      <alignment horizontal="center"/>
      <protection locked="0" hidden="1"/>
    </xf>
    <xf numFmtId="167" fontId="17" fillId="0" borderId="12" xfId="2" applyNumberFormat="1" applyFont="1" applyBorder="1" applyAlignment="1" applyProtection="1">
      <alignment horizontal="center"/>
      <protection locked="0" hidden="1"/>
    </xf>
    <xf numFmtId="0" fontId="21" fillId="6" borderId="28" xfId="0" applyFont="1" applyFill="1" applyBorder="1" applyAlignment="1">
      <alignment horizontal="center" vertical="center"/>
    </xf>
    <xf numFmtId="0" fontId="22" fillId="0" borderId="28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167" fontId="5" fillId="0" borderId="28" xfId="0" applyNumberFormat="1" applyFont="1" applyBorder="1" applyAlignment="1" applyProtection="1">
      <alignment horizontal="center" vertical="center"/>
      <protection locked="0" hidden="1"/>
    </xf>
    <xf numFmtId="167" fontId="5" fillId="0" borderId="22" xfId="0" applyNumberFormat="1" applyFont="1" applyBorder="1" applyAlignment="1" applyProtection="1">
      <alignment horizontal="center" vertical="center"/>
      <protection locked="0" hidden="1"/>
    </xf>
    <xf numFmtId="167" fontId="3" fillId="0" borderId="22" xfId="0" applyNumberFormat="1" applyFont="1" applyBorder="1" applyAlignment="1">
      <alignment horizontal="center"/>
    </xf>
    <xf numFmtId="167" fontId="3" fillId="0" borderId="12" xfId="0" applyNumberFormat="1" applyFont="1" applyBorder="1" applyAlignment="1">
      <alignment horizontal="center"/>
    </xf>
    <xf numFmtId="9" fontId="3" fillId="0" borderId="22" xfId="2" applyFont="1" applyBorder="1" applyAlignment="1" applyProtection="1">
      <alignment horizontal="center" vertical="center"/>
      <protection hidden="1"/>
    </xf>
    <xf numFmtId="9" fontId="3" fillId="0" borderId="12" xfId="2" applyFont="1" applyBorder="1" applyAlignment="1" applyProtection="1">
      <alignment horizontal="center" vertical="center"/>
      <protection hidden="1"/>
    </xf>
    <xf numFmtId="0" fontId="3" fillId="0" borderId="22" xfId="0" applyNumberFormat="1" applyFont="1" applyBorder="1" applyAlignment="1" applyProtection="1">
      <alignment horizontal="center" vertical="center"/>
      <protection locked="0" hidden="1"/>
    </xf>
    <xf numFmtId="0" fontId="3" fillId="0" borderId="12" xfId="0" applyNumberFormat="1" applyFont="1" applyBorder="1" applyAlignment="1" applyProtection="1">
      <alignment horizontal="center" vertical="center"/>
      <protection locked="0" hidden="1"/>
    </xf>
    <xf numFmtId="164" fontId="22" fillId="0" borderId="36" xfId="2" applyNumberFormat="1" applyFont="1" applyBorder="1" applyAlignment="1" applyProtection="1">
      <alignment horizontal="center" vertical="center"/>
      <protection hidden="1"/>
    </xf>
    <xf numFmtId="164" fontId="22" fillId="0" borderId="0" xfId="2" applyNumberFormat="1" applyFont="1" applyBorder="1" applyAlignment="1" applyProtection="1">
      <alignment horizontal="center" vertical="center"/>
      <protection hidden="1"/>
    </xf>
    <xf numFmtId="0" fontId="21" fillId="4" borderId="33" xfId="0" applyFont="1" applyFill="1" applyBorder="1" applyAlignment="1">
      <alignment horizontal="center" vertical="center"/>
    </xf>
    <xf numFmtId="0" fontId="21" fillId="4" borderId="35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164" fontId="18" fillId="0" borderId="28" xfId="0" applyNumberFormat="1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167" fontId="5" fillId="0" borderId="28" xfId="1" applyNumberFormat="1" applyFont="1" applyBorder="1" applyAlignment="1" applyProtection="1">
      <alignment horizontal="center" vertical="center"/>
      <protection locked="0" hidden="1"/>
    </xf>
    <xf numFmtId="167" fontId="5" fillId="0" borderId="22" xfId="1" applyNumberFormat="1" applyFont="1" applyBorder="1" applyAlignment="1" applyProtection="1">
      <alignment horizontal="center" vertical="center"/>
      <protection locked="0" hidden="1"/>
    </xf>
    <xf numFmtId="0" fontId="3" fillId="0" borderId="34" xfId="0" applyFont="1" applyBorder="1" applyAlignment="1" applyProtection="1">
      <alignment horizontal="center" vertical="center"/>
      <protection locked="0" hidden="1"/>
    </xf>
    <xf numFmtId="0" fontId="3" fillId="0" borderId="23" xfId="0" applyFont="1" applyBorder="1" applyAlignment="1" applyProtection="1">
      <alignment horizontal="center" vertical="center"/>
      <protection locked="0" hidden="1"/>
    </xf>
    <xf numFmtId="167" fontId="20" fillId="0" borderId="28" xfId="0" applyNumberFormat="1" applyFont="1" applyBorder="1" applyAlignment="1" applyProtection="1">
      <alignment horizontal="center" wrapText="1"/>
      <protection locked="0" hidden="1"/>
    </xf>
    <xf numFmtId="167" fontId="20" fillId="0" borderId="22" xfId="0" applyNumberFormat="1" applyFont="1" applyBorder="1" applyAlignment="1" applyProtection="1">
      <alignment horizontal="center"/>
      <protection locked="0" hidden="1"/>
    </xf>
    <xf numFmtId="0" fontId="0" fillId="0" borderId="0" xfId="0" applyAlignment="1">
      <alignment horizontal="center" vertical="center"/>
    </xf>
    <xf numFmtId="0" fontId="28" fillId="0" borderId="56" xfId="0" applyFont="1" applyBorder="1" applyAlignment="1">
      <alignment horizontal="center" wrapText="1"/>
    </xf>
    <xf numFmtId="0" fontId="28" fillId="0" borderId="44" xfId="0" applyFont="1" applyBorder="1" applyAlignment="1">
      <alignment horizontal="center" wrapText="1"/>
    </xf>
    <xf numFmtId="0" fontId="28" fillId="0" borderId="57" xfId="0" applyFont="1" applyBorder="1" applyAlignment="1">
      <alignment horizontal="center" wrapText="1"/>
    </xf>
    <xf numFmtId="0" fontId="28" fillId="0" borderId="36" xfId="0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0" fontId="28" fillId="0" borderId="41" xfId="0" applyFont="1" applyBorder="1" applyAlignment="1">
      <alignment horizontal="center" wrapText="1"/>
    </xf>
    <xf numFmtId="0" fontId="28" fillId="0" borderId="58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42" xfId="0" applyFont="1" applyBorder="1" applyAlignment="1">
      <alignment horizontal="center" wrapText="1"/>
    </xf>
    <xf numFmtId="0" fontId="28" fillId="0" borderId="45" xfId="0" applyFont="1" applyBorder="1" applyAlignment="1">
      <alignment horizontal="center" wrapText="1"/>
    </xf>
    <xf numFmtId="0" fontId="28" fillId="0" borderId="39" xfId="0" applyFont="1" applyBorder="1" applyAlignment="1">
      <alignment horizontal="center" wrapText="1"/>
    </xf>
    <xf numFmtId="0" fontId="28" fillId="0" borderId="40" xfId="0" applyFont="1" applyBorder="1" applyAlignment="1">
      <alignment horizontal="center" wrapText="1"/>
    </xf>
    <xf numFmtId="0" fontId="28" fillId="0" borderId="46" xfId="0" applyFont="1" applyBorder="1" applyAlignment="1">
      <alignment horizontal="center" wrapText="1"/>
    </xf>
    <xf numFmtId="0" fontId="28" fillId="0" borderId="48" xfId="0" applyFont="1" applyBorder="1" applyAlignment="1">
      <alignment horizontal="center" wrapText="1"/>
    </xf>
    <xf numFmtId="0" fontId="28" fillId="0" borderId="49" xfId="0" applyFont="1" applyBorder="1" applyAlignment="1">
      <alignment horizontal="center" wrapText="1"/>
    </xf>
    <xf numFmtId="0" fontId="28" fillId="0" borderId="28" xfId="0" applyFont="1" applyBorder="1" applyAlignment="1">
      <alignment horizontal="center" wrapText="1"/>
    </xf>
  </cellXfs>
  <cellStyles count="3">
    <cellStyle name="Moeda" xfId="1" builtinId="4"/>
    <cellStyle name="Normal" xfId="0" builtinId="0"/>
    <cellStyle name="Porcentagem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</xdr:row>
          <xdr:rowOff>19050</xdr:rowOff>
        </xdr:from>
        <xdr:to>
          <xdr:col>4</xdr:col>
          <xdr:colOff>152400</xdr:colOff>
          <xdr:row>1</xdr:row>
          <xdr:rowOff>171450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Tabela Atual (2015)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0</xdr:row>
          <xdr:rowOff>190500</xdr:rowOff>
        </xdr:from>
        <xdr:to>
          <xdr:col>9</xdr:col>
          <xdr:colOff>76200</xdr:colOff>
          <xdr:row>2</xdr:row>
          <xdr:rowOff>9525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JANEIRO 2016: AUXILIOS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1</xdr:row>
          <xdr:rowOff>0</xdr:rowOff>
        </xdr:from>
        <xdr:to>
          <xdr:col>16</xdr:col>
          <xdr:colOff>66675</xdr:colOff>
          <xdr:row>2</xdr:row>
          <xdr:rowOff>19050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AGOSTO 2016: Aumento 5,5%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180975</xdr:colOff>
          <xdr:row>1</xdr:row>
          <xdr:rowOff>19050</xdr:rowOff>
        </xdr:from>
        <xdr:to>
          <xdr:col>23</xdr:col>
          <xdr:colOff>28575</xdr:colOff>
          <xdr:row>1</xdr:row>
          <xdr:rowOff>180975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JANEIRO 2017: Aumento 5% + Step (3,9)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28575</xdr:colOff>
          <xdr:row>2</xdr:row>
          <xdr:rowOff>180975</xdr:rowOff>
        </xdr:from>
        <xdr:to>
          <xdr:col>28</xdr:col>
          <xdr:colOff>361950</xdr:colOff>
          <xdr:row>4</xdr:row>
          <xdr:rowOff>152400</xdr:rowOff>
        </xdr:to>
        <xdr:sp macro="" textlink="">
          <xdr:nvSpPr>
            <xdr:cNvPr id="1104" name="BT_Atualizar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10" Type="http://schemas.openxmlformats.org/officeDocument/2006/relationships/comments" Target="../comments1.xml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A1:AN53"/>
  <sheetViews>
    <sheetView tabSelected="1" topLeftCell="A10" zoomScaleNormal="100" workbookViewId="0">
      <selection activeCell="Z11" sqref="Z11"/>
    </sheetView>
  </sheetViews>
  <sheetFormatPr defaultRowHeight="15" x14ac:dyDescent="0.25"/>
  <cols>
    <col min="1" max="1" width="5.7109375" customWidth="1"/>
    <col min="2" max="2" width="3.5703125" customWidth="1"/>
    <col min="3" max="3" width="9.5703125" customWidth="1"/>
    <col min="4" max="4" width="4.42578125" customWidth="1"/>
    <col min="5" max="5" width="4.85546875" customWidth="1"/>
    <col min="6" max="7" width="5.28515625" customWidth="1"/>
    <col min="8" max="8" width="4.42578125" customWidth="1"/>
    <col min="9" max="9" width="4.85546875" customWidth="1"/>
    <col min="10" max="11" width="5.28515625" customWidth="1"/>
    <col min="12" max="12" width="4.42578125" customWidth="1"/>
    <col min="13" max="13" width="4.85546875" customWidth="1"/>
    <col min="14" max="15" width="5.28515625" customWidth="1"/>
    <col min="16" max="16" width="4.5703125" customWidth="1"/>
    <col min="17" max="17" width="5" customWidth="1"/>
    <col min="18" max="19" width="5.42578125" customWidth="1"/>
    <col min="20" max="20" width="4.28515625" customWidth="1"/>
    <col min="21" max="21" width="4.7109375" customWidth="1"/>
    <col min="22" max="24" width="5.140625" customWidth="1"/>
    <col min="25" max="25" width="18.5703125" customWidth="1"/>
    <col min="26" max="26" width="12.140625" bestFit="1" customWidth="1"/>
    <col min="27" max="27" width="14.28515625" customWidth="1"/>
    <col min="28" max="28" width="5.140625" style="84" customWidth="1"/>
    <col min="29" max="29" width="5.5703125" style="84" customWidth="1"/>
    <col min="30" max="30" width="11.42578125" style="107" hidden="1" customWidth="1"/>
    <col min="31" max="31" width="30.140625" style="107" hidden="1" customWidth="1"/>
    <col min="32" max="33" width="11.42578125" style="107" hidden="1" customWidth="1"/>
    <col min="34" max="34" width="11.5703125" style="107" hidden="1" customWidth="1"/>
    <col min="35" max="35" width="11" style="107" hidden="1" customWidth="1"/>
    <col min="36" max="36" width="11.5703125" style="107" hidden="1" customWidth="1"/>
    <col min="37" max="37" width="9.7109375" customWidth="1"/>
    <col min="38" max="38" width="12.140625" customWidth="1"/>
    <col min="39" max="39" width="13.42578125" customWidth="1"/>
    <col min="40" max="40" width="13.7109375" customWidth="1"/>
  </cols>
  <sheetData>
    <row r="1" spans="1:40" ht="15.75" thickBot="1" x14ac:dyDescent="0.3">
      <c r="A1" s="152" t="s">
        <v>129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4"/>
      <c r="X1" s="30"/>
      <c r="Y1" s="229" t="s">
        <v>534</v>
      </c>
      <c r="Z1" s="230"/>
      <c r="AA1" s="230"/>
      <c r="AB1" s="214" t="s">
        <v>573</v>
      </c>
      <c r="AC1" s="214"/>
      <c r="AK1" s="65"/>
    </row>
    <row r="2" spans="1:40" ht="15.75" thickBot="1" x14ac:dyDescent="0.3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3"/>
      <c r="X2" s="39" t="s">
        <v>482</v>
      </c>
      <c r="Y2" s="66" t="s">
        <v>78</v>
      </c>
      <c r="Z2" s="235" t="s">
        <v>77</v>
      </c>
      <c r="AA2" s="236"/>
      <c r="AB2" s="215" t="s">
        <v>611</v>
      </c>
      <c r="AC2" s="215"/>
      <c r="AE2" s="137" t="s">
        <v>75</v>
      </c>
      <c r="AF2" s="137" t="s">
        <v>71</v>
      </c>
      <c r="AG2" s="137" t="s">
        <v>72</v>
      </c>
      <c r="AH2" s="216" t="s">
        <v>493</v>
      </c>
      <c r="AI2" s="216"/>
      <c r="AJ2" s="137" t="s">
        <v>503</v>
      </c>
      <c r="AK2" s="65"/>
    </row>
    <row r="3" spans="1:40" ht="15.75" thickBot="1" x14ac:dyDescent="0.3">
      <c r="A3" s="159" t="s">
        <v>0</v>
      </c>
      <c r="B3" s="160"/>
      <c r="C3" s="161"/>
      <c r="D3" s="159" t="s">
        <v>1</v>
      </c>
      <c r="E3" s="160"/>
      <c r="F3" s="160"/>
      <c r="G3" s="161"/>
      <c r="H3" s="159" t="s">
        <v>2</v>
      </c>
      <c r="I3" s="160"/>
      <c r="J3" s="160"/>
      <c r="K3" s="161"/>
      <c r="L3" s="159" t="s">
        <v>3</v>
      </c>
      <c r="M3" s="160"/>
      <c r="N3" s="160"/>
      <c r="O3" s="161"/>
      <c r="P3" s="159" t="s">
        <v>4</v>
      </c>
      <c r="Q3" s="160"/>
      <c r="R3" s="160"/>
      <c r="S3" s="161"/>
      <c r="T3" s="159" t="s">
        <v>5</v>
      </c>
      <c r="U3" s="160"/>
      <c r="V3" s="160"/>
      <c r="W3" s="161"/>
      <c r="X3" s="40" t="s">
        <v>482</v>
      </c>
      <c r="Y3" s="49" t="s">
        <v>79</v>
      </c>
      <c r="Z3" s="164" t="s">
        <v>71</v>
      </c>
      <c r="AA3" s="166"/>
      <c r="AB3" s="78"/>
      <c r="AD3" s="107">
        <v>1</v>
      </c>
      <c r="AE3" s="138" t="s">
        <v>68</v>
      </c>
      <c r="AF3" s="139">
        <v>0.1</v>
      </c>
      <c r="AG3" s="139">
        <v>0.1</v>
      </c>
      <c r="AH3" s="134">
        <v>2015</v>
      </c>
      <c r="AI3" s="140">
        <v>179.71</v>
      </c>
      <c r="AJ3" s="141">
        <v>189.59</v>
      </c>
      <c r="AK3" s="65"/>
      <c r="AN3" s="55"/>
    </row>
    <row r="4" spans="1:40" x14ac:dyDescent="0.25">
      <c r="A4" s="156" t="s">
        <v>6</v>
      </c>
      <c r="B4" s="157"/>
      <c r="C4" s="158"/>
      <c r="D4" s="10" t="s">
        <v>7</v>
      </c>
      <c r="E4" s="11" t="s">
        <v>8</v>
      </c>
      <c r="F4" s="11" t="s">
        <v>9</v>
      </c>
      <c r="G4" s="12" t="s">
        <v>10</v>
      </c>
      <c r="H4" s="10" t="s">
        <v>7</v>
      </c>
      <c r="I4" s="11" t="s">
        <v>8</v>
      </c>
      <c r="J4" s="11" t="s">
        <v>9</v>
      </c>
      <c r="K4" s="12" t="s">
        <v>10</v>
      </c>
      <c r="L4" s="10" t="s">
        <v>7</v>
      </c>
      <c r="M4" s="11" t="s">
        <v>8</v>
      </c>
      <c r="N4" s="11" t="s">
        <v>9</v>
      </c>
      <c r="O4" s="12" t="s">
        <v>10</v>
      </c>
      <c r="P4" s="10" t="s">
        <v>7</v>
      </c>
      <c r="Q4" s="11" t="s">
        <v>8</v>
      </c>
      <c r="R4" s="11" t="s">
        <v>9</v>
      </c>
      <c r="S4" s="12" t="s">
        <v>10</v>
      </c>
      <c r="T4" s="10" t="s">
        <v>7</v>
      </c>
      <c r="U4" s="11" t="s">
        <v>8</v>
      </c>
      <c r="V4" s="11" t="s">
        <v>9</v>
      </c>
      <c r="W4" s="12" t="s">
        <v>10</v>
      </c>
      <c r="X4" s="41"/>
      <c r="Y4" s="49" t="s">
        <v>80</v>
      </c>
      <c r="Z4" s="162">
        <f>VLOOKUP(Z2,AE2:AG10,IF(Z3="Direta",2,3),FALSE)</f>
        <v>0.2</v>
      </c>
      <c r="AA4" s="163"/>
      <c r="AB4" s="79"/>
      <c r="AD4" s="107">
        <v>2</v>
      </c>
      <c r="AE4" s="138" t="s">
        <v>76</v>
      </c>
      <c r="AF4" s="139">
        <v>0.15</v>
      </c>
      <c r="AG4" s="139">
        <v>0.15</v>
      </c>
      <c r="AH4" s="134">
        <v>2016</v>
      </c>
      <c r="AI4" s="142">
        <v>189.59</v>
      </c>
      <c r="AK4" s="65"/>
      <c r="AN4" s="55"/>
    </row>
    <row r="5" spans="1:40" ht="15.75" thickBot="1" x14ac:dyDescent="0.3">
      <c r="A5" s="13" t="s">
        <v>11</v>
      </c>
      <c r="B5" s="14" t="s">
        <v>12</v>
      </c>
      <c r="C5" s="36">
        <v>1326.72</v>
      </c>
      <c r="D5" s="19" t="s">
        <v>187</v>
      </c>
      <c r="E5" s="20"/>
      <c r="F5" s="20"/>
      <c r="G5" s="21"/>
      <c r="H5" s="22"/>
      <c r="I5" s="20"/>
      <c r="J5" s="20"/>
      <c r="K5" s="21"/>
      <c r="L5" s="22"/>
      <c r="M5" s="20"/>
      <c r="N5" s="20"/>
      <c r="O5" s="21"/>
      <c r="P5" s="22"/>
      <c r="Q5" s="20"/>
      <c r="R5" s="20"/>
      <c r="S5" s="21"/>
      <c r="T5" s="22"/>
      <c r="U5" s="20"/>
      <c r="V5" s="20"/>
      <c r="W5" s="21"/>
      <c r="X5" s="41" t="s">
        <v>482</v>
      </c>
      <c r="Y5" s="49" t="s">
        <v>459</v>
      </c>
      <c r="Z5" s="164" t="s">
        <v>473</v>
      </c>
      <c r="AA5" s="166"/>
      <c r="AB5" s="78"/>
      <c r="AD5" s="107">
        <v>3</v>
      </c>
      <c r="AE5" s="138" t="s">
        <v>77</v>
      </c>
      <c r="AF5" s="139">
        <v>0.2</v>
      </c>
      <c r="AG5" s="139">
        <v>0.1</v>
      </c>
      <c r="AH5" s="134">
        <v>2017</v>
      </c>
      <c r="AI5" s="142">
        <v>189.59</v>
      </c>
      <c r="AK5" s="65"/>
    </row>
    <row r="6" spans="1:40" x14ac:dyDescent="0.25">
      <c r="A6" s="15"/>
      <c r="B6" s="16" t="s">
        <v>13</v>
      </c>
      <c r="C6" s="37">
        <v>1378.46</v>
      </c>
      <c r="D6" s="19" t="s">
        <v>188</v>
      </c>
      <c r="E6" s="23" t="s">
        <v>203</v>
      </c>
      <c r="F6" s="20"/>
      <c r="G6" s="21"/>
      <c r="H6" s="22"/>
      <c r="I6" s="20"/>
      <c r="J6" s="20"/>
      <c r="K6" s="21"/>
      <c r="L6" s="22"/>
      <c r="M6" s="20"/>
      <c r="N6" s="20"/>
      <c r="O6" s="21"/>
      <c r="P6" s="22"/>
      <c r="Q6" s="20"/>
      <c r="R6" s="20"/>
      <c r="S6" s="21"/>
      <c r="T6" s="22"/>
      <c r="U6" s="20"/>
      <c r="V6" s="20"/>
      <c r="W6" s="21"/>
      <c r="X6" s="41" t="s">
        <v>482</v>
      </c>
      <c r="Y6" s="49" t="s">
        <v>460</v>
      </c>
      <c r="Z6" s="164">
        <v>1</v>
      </c>
      <c r="AA6" s="165"/>
      <c r="AB6" s="227" t="s">
        <v>542</v>
      </c>
      <c r="AC6" s="228"/>
      <c r="AD6" s="107">
        <v>4</v>
      </c>
      <c r="AE6" s="138" t="s">
        <v>69</v>
      </c>
      <c r="AF6" s="139">
        <v>0.25</v>
      </c>
      <c r="AG6" s="139">
        <v>0.15</v>
      </c>
      <c r="AH6" s="176" t="s">
        <v>502</v>
      </c>
      <c r="AI6" s="176"/>
      <c r="AJ6" s="176"/>
      <c r="AK6" s="65"/>
    </row>
    <row r="7" spans="1:40" x14ac:dyDescent="0.25">
      <c r="A7" s="15"/>
      <c r="B7" s="16" t="s">
        <v>14</v>
      </c>
      <c r="C7" s="37">
        <v>1432.22</v>
      </c>
      <c r="D7" s="19" t="s">
        <v>189</v>
      </c>
      <c r="E7" s="23" t="s">
        <v>204</v>
      </c>
      <c r="F7" s="23" t="s">
        <v>219</v>
      </c>
      <c r="G7" s="21"/>
      <c r="H7" s="22"/>
      <c r="I7" s="20"/>
      <c r="J7" s="20"/>
      <c r="K7" s="21"/>
      <c r="L7" s="22"/>
      <c r="M7" s="20"/>
      <c r="N7" s="20"/>
      <c r="O7" s="21"/>
      <c r="P7" s="22"/>
      <c r="Q7" s="20"/>
      <c r="R7" s="20"/>
      <c r="S7" s="21"/>
      <c r="T7" s="22"/>
      <c r="U7" s="20"/>
      <c r="V7" s="20"/>
      <c r="W7" s="21"/>
      <c r="X7" s="41"/>
      <c r="Y7" s="49" t="s">
        <v>481</v>
      </c>
      <c r="Z7" s="167" t="str">
        <f>VLOOKUP(AE19,'Posição Tabela'!A1:W320,2,FALSE)</f>
        <v>P17</v>
      </c>
      <c r="AA7" s="168"/>
      <c r="AB7" s="94" t="s">
        <v>537</v>
      </c>
      <c r="AC7" s="95" t="s">
        <v>538</v>
      </c>
      <c r="AD7" s="107">
        <v>5</v>
      </c>
      <c r="AE7" s="138" t="s">
        <v>70</v>
      </c>
      <c r="AF7" s="139">
        <v>0.3</v>
      </c>
      <c r="AG7" s="125">
        <v>0.2</v>
      </c>
      <c r="AH7" s="133">
        <v>1903.98</v>
      </c>
      <c r="AI7" s="134">
        <v>0</v>
      </c>
      <c r="AJ7" s="135">
        <v>0</v>
      </c>
    </row>
    <row r="8" spans="1:40" x14ac:dyDescent="0.25">
      <c r="A8" s="15"/>
      <c r="B8" s="16" t="s">
        <v>15</v>
      </c>
      <c r="C8" s="37">
        <v>1488.08</v>
      </c>
      <c r="D8" s="19" t="s">
        <v>190</v>
      </c>
      <c r="E8" s="23" t="s">
        <v>205</v>
      </c>
      <c r="F8" s="23" t="s">
        <v>220</v>
      </c>
      <c r="G8" s="24" t="s">
        <v>235</v>
      </c>
      <c r="H8" s="22"/>
      <c r="I8" s="20"/>
      <c r="J8" s="20"/>
      <c r="K8" s="21"/>
      <c r="L8" s="22"/>
      <c r="M8" s="20"/>
      <c r="N8" s="20"/>
      <c r="O8" s="21"/>
      <c r="P8" s="22"/>
      <c r="Q8" s="20"/>
      <c r="R8" s="20"/>
      <c r="S8" s="21"/>
      <c r="T8" s="22"/>
      <c r="U8" s="20"/>
      <c r="V8" s="20"/>
      <c r="W8" s="21"/>
      <c r="X8" s="40"/>
      <c r="Y8" s="49" t="s">
        <v>514</v>
      </c>
      <c r="Z8" s="169">
        <f>IF(ISBLANK(Z7)," ",(VLOOKUP(Z7,B5:C53,2,)))</f>
        <v>2446.96</v>
      </c>
      <c r="AA8" s="170"/>
      <c r="AB8" s="96" t="s">
        <v>539</v>
      </c>
      <c r="AC8" s="97" t="s">
        <v>539</v>
      </c>
      <c r="AD8" s="107">
        <v>6</v>
      </c>
      <c r="AE8" s="138" t="s">
        <v>73</v>
      </c>
      <c r="AF8" s="139">
        <v>0.52</v>
      </c>
      <c r="AG8" s="125">
        <v>0.35</v>
      </c>
      <c r="AH8" s="136">
        <v>2826.65</v>
      </c>
      <c r="AI8" s="134">
        <v>7.4999999999999997E-2</v>
      </c>
      <c r="AJ8" s="135">
        <v>134.08000000000001</v>
      </c>
    </row>
    <row r="9" spans="1:40" x14ac:dyDescent="0.25">
      <c r="A9" s="15"/>
      <c r="B9" s="16" t="s">
        <v>16</v>
      </c>
      <c r="C9" s="37">
        <v>1546.11</v>
      </c>
      <c r="D9" s="19" t="s">
        <v>191</v>
      </c>
      <c r="E9" s="23" t="s">
        <v>206</v>
      </c>
      <c r="F9" s="23" t="s">
        <v>221</v>
      </c>
      <c r="G9" s="24" t="s">
        <v>236</v>
      </c>
      <c r="H9" s="22"/>
      <c r="I9" s="20"/>
      <c r="J9" s="20"/>
      <c r="K9" s="21"/>
      <c r="L9" s="22"/>
      <c r="M9" s="20"/>
      <c r="N9" s="20"/>
      <c r="O9" s="21"/>
      <c r="P9" s="22"/>
      <c r="Q9" s="20"/>
      <c r="R9" s="20"/>
      <c r="S9" s="21"/>
      <c r="T9" s="22"/>
      <c r="U9" s="20"/>
      <c r="V9" s="20"/>
      <c r="W9" s="21"/>
      <c r="X9" s="41"/>
      <c r="Y9" s="50" t="s">
        <v>515</v>
      </c>
      <c r="Z9" s="169">
        <f>(Z8*(1+Z4))-Z8</f>
        <v>489.39199999999983</v>
      </c>
      <c r="AA9" s="170"/>
      <c r="AB9" s="96" t="s">
        <v>539</v>
      </c>
      <c r="AC9" s="97" t="s">
        <v>539</v>
      </c>
      <c r="AD9" s="107">
        <v>7</v>
      </c>
      <c r="AE9" s="138" t="s">
        <v>74</v>
      </c>
      <c r="AF9" s="139">
        <v>0.75</v>
      </c>
      <c r="AG9" s="125">
        <v>0.5</v>
      </c>
      <c r="AH9" s="136">
        <v>3751.05</v>
      </c>
      <c r="AI9" s="134">
        <v>0.15</v>
      </c>
      <c r="AJ9" s="135">
        <v>335.03</v>
      </c>
    </row>
    <row r="10" spans="1:40" x14ac:dyDescent="0.25">
      <c r="A10" s="13" t="s">
        <v>17</v>
      </c>
      <c r="B10" s="14" t="s">
        <v>18</v>
      </c>
      <c r="C10" s="36">
        <v>1606.41</v>
      </c>
      <c r="D10" s="19" t="s">
        <v>192</v>
      </c>
      <c r="E10" s="23" t="s">
        <v>207</v>
      </c>
      <c r="F10" s="23" t="s">
        <v>222</v>
      </c>
      <c r="G10" s="24" t="s">
        <v>237</v>
      </c>
      <c r="H10" s="19" t="s">
        <v>251</v>
      </c>
      <c r="I10" s="20"/>
      <c r="J10" s="20"/>
      <c r="K10" s="21"/>
      <c r="L10" s="22"/>
      <c r="M10" s="20"/>
      <c r="N10" s="20"/>
      <c r="O10" s="21"/>
      <c r="P10" s="22"/>
      <c r="Q10" s="20"/>
      <c r="R10" s="20"/>
      <c r="S10" s="21"/>
      <c r="T10" s="22"/>
      <c r="U10" s="20"/>
      <c r="V10" s="20"/>
      <c r="W10" s="21"/>
      <c r="X10" s="41" t="s">
        <v>482</v>
      </c>
      <c r="Y10" s="61" t="s">
        <v>501</v>
      </c>
      <c r="Z10" s="233">
        <v>458</v>
      </c>
      <c r="AA10" s="234"/>
      <c r="AB10" s="98" t="s">
        <v>541</v>
      </c>
      <c r="AC10" s="99" t="s">
        <v>541</v>
      </c>
      <c r="AD10" s="107">
        <v>8</v>
      </c>
      <c r="AE10" s="138" t="s">
        <v>567</v>
      </c>
      <c r="AF10" s="125">
        <v>0</v>
      </c>
      <c r="AG10" s="125">
        <v>0</v>
      </c>
      <c r="AH10" s="136">
        <v>4664.68</v>
      </c>
      <c r="AI10" s="134">
        <v>0.22500000000000001</v>
      </c>
      <c r="AJ10" s="135">
        <v>602.96</v>
      </c>
      <c r="AL10" s="52"/>
    </row>
    <row r="11" spans="1:40" x14ac:dyDescent="0.25">
      <c r="A11" s="15"/>
      <c r="B11" s="16" t="s">
        <v>19</v>
      </c>
      <c r="C11" s="37">
        <v>1669.06</v>
      </c>
      <c r="D11" s="19" t="s">
        <v>193</v>
      </c>
      <c r="E11" s="23" t="s">
        <v>208</v>
      </c>
      <c r="F11" s="23" t="s">
        <v>223</v>
      </c>
      <c r="G11" s="24" t="s">
        <v>238</v>
      </c>
      <c r="H11" s="19" t="s">
        <v>252</v>
      </c>
      <c r="I11" s="23" t="s">
        <v>267</v>
      </c>
      <c r="J11" s="20"/>
      <c r="K11" s="21"/>
      <c r="L11" s="22"/>
      <c r="M11" s="20"/>
      <c r="N11" s="20"/>
      <c r="O11" s="21"/>
      <c r="P11" s="22"/>
      <c r="Q11" s="20"/>
      <c r="R11" s="20"/>
      <c r="S11" s="21"/>
      <c r="T11" s="22"/>
      <c r="U11" s="20"/>
      <c r="V11" s="20"/>
      <c r="W11" s="21"/>
      <c r="X11" s="41" t="s">
        <v>482</v>
      </c>
      <c r="Y11" s="50" t="s">
        <v>495</v>
      </c>
      <c r="Z11" s="68"/>
      <c r="AA11" s="92">
        <f>IF(ISBLANK(Z11), 0,VLOOKUP(Z11,AH23:AI35,2,FALSE))</f>
        <v>0</v>
      </c>
      <c r="AB11" s="96" t="s">
        <v>541</v>
      </c>
      <c r="AC11" s="97" t="s">
        <v>539</v>
      </c>
      <c r="AD11" s="107">
        <v>9</v>
      </c>
      <c r="AE11" s="142"/>
      <c r="AH11" s="136">
        <v>4664.68</v>
      </c>
      <c r="AI11" s="134">
        <v>0.27500000000000002</v>
      </c>
      <c r="AJ11" s="135">
        <v>826.15</v>
      </c>
    </row>
    <row r="12" spans="1:40" x14ac:dyDescent="0.25">
      <c r="A12" s="15"/>
      <c r="B12" s="16" t="s">
        <v>20</v>
      </c>
      <c r="C12" s="37">
        <v>1734.15</v>
      </c>
      <c r="D12" s="19" t="s">
        <v>194</v>
      </c>
      <c r="E12" s="23" t="s">
        <v>209</v>
      </c>
      <c r="F12" s="23" t="s">
        <v>224</v>
      </c>
      <c r="G12" s="24" t="s">
        <v>239</v>
      </c>
      <c r="H12" s="19" t="s">
        <v>253</v>
      </c>
      <c r="I12" s="23" t="s">
        <v>268</v>
      </c>
      <c r="J12" s="23" t="s">
        <v>283</v>
      </c>
      <c r="K12" s="21"/>
      <c r="L12" s="22"/>
      <c r="M12" s="20"/>
      <c r="N12" s="20"/>
      <c r="O12" s="21"/>
      <c r="P12" s="22"/>
      <c r="Q12" s="20"/>
      <c r="R12" s="20"/>
      <c r="S12" s="21"/>
      <c r="T12" s="22"/>
      <c r="U12" s="20"/>
      <c r="V12" s="20"/>
      <c r="W12" s="21"/>
      <c r="X12" s="41" t="s">
        <v>482</v>
      </c>
      <c r="Y12" s="50" t="s">
        <v>509</v>
      </c>
      <c r="Z12" s="64"/>
      <c r="AA12" s="93">
        <f>Z8*Z12</f>
        <v>0</v>
      </c>
      <c r="AB12" s="100" t="s">
        <v>541</v>
      </c>
      <c r="AC12" s="97" t="s">
        <v>539</v>
      </c>
      <c r="AD12" s="107">
        <v>10</v>
      </c>
      <c r="AK12" s="65"/>
    </row>
    <row r="13" spans="1:40" x14ac:dyDescent="0.25">
      <c r="A13" s="15"/>
      <c r="B13" s="16" t="s">
        <v>21</v>
      </c>
      <c r="C13" s="37">
        <v>1801.79</v>
      </c>
      <c r="D13" s="19" t="s">
        <v>195</v>
      </c>
      <c r="E13" s="23" t="s">
        <v>210</v>
      </c>
      <c r="F13" s="23" t="s">
        <v>225</v>
      </c>
      <c r="G13" s="24" t="s">
        <v>240</v>
      </c>
      <c r="H13" s="19" t="s">
        <v>254</v>
      </c>
      <c r="I13" s="23" t="s">
        <v>269</v>
      </c>
      <c r="J13" s="23" t="s">
        <v>284</v>
      </c>
      <c r="K13" s="24" t="s">
        <v>299</v>
      </c>
      <c r="L13" s="22"/>
      <c r="M13" s="20"/>
      <c r="N13" s="20"/>
      <c r="O13" s="21"/>
      <c r="P13" s="22"/>
      <c r="Q13" s="20"/>
      <c r="R13" s="20"/>
      <c r="S13" s="21"/>
      <c r="T13" s="22"/>
      <c r="U13" s="20"/>
      <c r="V13" s="20"/>
      <c r="W13" s="21"/>
      <c r="X13" s="41" t="s">
        <v>482</v>
      </c>
      <c r="Y13" s="50" t="s">
        <v>516</v>
      </c>
      <c r="Z13" s="67"/>
      <c r="AA13" s="132">
        <f>Z13*AH15</f>
        <v>0</v>
      </c>
      <c r="AB13" s="101" t="s">
        <v>541</v>
      </c>
      <c r="AC13" s="97" t="s">
        <v>539</v>
      </c>
      <c r="AE13" s="155" t="s">
        <v>83</v>
      </c>
      <c r="AF13" s="155"/>
      <c r="AH13" s="143" t="s">
        <v>508</v>
      </c>
      <c r="AJ13" s="143" t="s">
        <v>625</v>
      </c>
      <c r="AK13" s="65"/>
      <c r="AL13" s="52"/>
      <c r="AM13" s="1"/>
      <c r="AN13" s="1"/>
    </row>
    <row r="14" spans="1:40" x14ac:dyDescent="0.25">
      <c r="A14" s="15"/>
      <c r="B14" s="16" t="s">
        <v>22</v>
      </c>
      <c r="C14" s="37">
        <v>1872.06</v>
      </c>
      <c r="D14" s="19" t="s">
        <v>196</v>
      </c>
      <c r="E14" s="23" t="s">
        <v>211</v>
      </c>
      <c r="F14" s="23" t="s">
        <v>226</v>
      </c>
      <c r="G14" s="24" t="s">
        <v>241</v>
      </c>
      <c r="H14" s="19" t="s">
        <v>255</v>
      </c>
      <c r="I14" s="23" t="s">
        <v>270</v>
      </c>
      <c r="J14" s="23" t="s">
        <v>285</v>
      </c>
      <c r="K14" s="24" t="s">
        <v>300</v>
      </c>
      <c r="L14" s="22"/>
      <c r="M14" s="20"/>
      <c r="N14" s="20"/>
      <c r="O14" s="21"/>
      <c r="P14" s="22"/>
      <c r="Q14" s="20"/>
      <c r="R14" s="20"/>
      <c r="S14" s="21"/>
      <c r="T14" s="22"/>
      <c r="U14" s="20"/>
      <c r="V14" s="20"/>
      <c r="W14" s="21"/>
      <c r="X14" s="41" t="s">
        <v>482</v>
      </c>
      <c r="Y14" s="62" t="s">
        <v>518</v>
      </c>
      <c r="Z14" s="217"/>
      <c r="AA14" s="218"/>
      <c r="AB14" s="102" t="s">
        <v>541</v>
      </c>
      <c r="AC14" s="97" t="s">
        <v>541</v>
      </c>
      <c r="AE14" s="137" t="s">
        <v>82</v>
      </c>
      <c r="AF14" s="137" t="s">
        <v>81</v>
      </c>
      <c r="AH14" s="144">
        <f>VLOOKUP(AB2,AXPE!B3:C29,2,FALSE)</f>
        <v>81</v>
      </c>
      <c r="AJ14" s="142">
        <v>373</v>
      </c>
      <c r="AK14" s="65"/>
      <c r="AM14" s="1"/>
      <c r="AN14" s="1"/>
    </row>
    <row r="15" spans="1:40" ht="15" customHeight="1" x14ac:dyDescent="0.25">
      <c r="A15" s="13" t="s">
        <v>23</v>
      </c>
      <c r="B15" s="14" t="s">
        <v>24</v>
      </c>
      <c r="C15" s="36">
        <v>1945.07</v>
      </c>
      <c r="D15" s="19" t="s">
        <v>197</v>
      </c>
      <c r="E15" s="23" t="s">
        <v>212</v>
      </c>
      <c r="F15" s="23" t="s">
        <v>227</v>
      </c>
      <c r="G15" s="24" t="s">
        <v>242</v>
      </c>
      <c r="H15" s="19" t="s">
        <v>256</v>
      </c>
      <c r="I15" s="23" t="s">
        <v>271</v>
      </c>
      <c r="J15" s="23" t="s">
        <v>286</v>
      </c>
      <c r="K15" s="24" t="s">
        <v>301</v>
      </c>
      <c r="L15" s="19" t="s">
        <v>315</v>
      </c>
      <c r="M15" s="20"/>
      <c r="N15" s="20"/>
      <c r="O15" s="21"/>
      <c r="P15" s="22"/>
      <c r="Q15" s="20"/>
      <c r="R15" s="20"/>
      <c r="S15" s="21"/>
      <c r="T15" s="22"/>
      <c r="U15" s="20"/>
      <c r="V15" s="20"/>
      <c r="W15" s="21"/>
      <c r="X15" s="41" t="s">
        <v>482</v>
      </c>
      <c r="Y15" s="50" t="s">
        <v>536</v>
      </c>
      <c r="Z15" s="237"/>
      <c r="AA15" s="238"/>
      <c r="AB15" s="103" t="s">
        <v>541</v>
      </c>
      <c r="AC15" s="97" t="s">
        <v>539</v>
      </c>
      <c r="AE15" s="106">
        <v>1247.7</v>
      </c>
      <c r="AF15" s="145">
        <v>0.11</v>
      </c>
      <c r="AH15" s="142">
        <v>321</v>
      </c>
      <c r="AJ15" s="142">
        <v>458</v>
      </c>
      <c r="AK15" s="65"/>
      <c r="AN15" s="55"/>
    </row>
    <row r="16" spans="1:40" ht="15.75" thickBot="1" x14ac:dyDescent="0.3">
      <c r="A16" s="15"/>
      <c r="B16" s="16" t="s">
        <v>25</v>
      </c>
      <c r="C16" s="37">
        <v>2020.92</v>
      </c>
      <c r="D16" s="19" t="s">
        <v>198</v>
      </c>
      <c r="E16" s="23" t="s">
        <v>213</v>
      </c>
      <c r="F16" s="23" t="s">
        <v>228</v>
      </c>
      <c r="G16" s="24" t="s">
        <v>243</v>
      </c>
      <c r="H16" s="19" t="s">
        <v>257</v>
      </c>
      <c r="I16" s="23" t="s">
        <v>272</v>
      </c>
      <c r="J16" s="23" t="s">
        <v>287</v>
      </c>
      <c r="K16" s="24" t="s">
        <v>302</v>
      </c>
      <c r="L16" s="19" t="s">
        <v>316</v>
      </c>
      <c r="M16" s="23" t="s">
        <v>331</v>
      </c>
      <c r="N16" s="20"/>
      <c r="O16" s="21"/>
      <c r="P16" s="22"/>
      <c r="Q16" s="20"/>
      <c r="R16" s="20"/>
      <c r="S16" s="21"/>
      <c r="T16" s="22"/>
      <c r="U16" s="20"/>
      <c r="V16" s="20"/>
      <c r="W16" s="21"/>
      <c r="X16" s="41" t="s">
        <v>482</v>
      </c>
      <c r="Y16" s="90" t="s">
        <v>535</v>
      </c>
      <c r="Z16" s="181"/>
      <c r="AA16" s="182"/>
      <c r="AB16" s="104" t="s">
        <v>541</v>
      </c>
      <c r="AC16" s="105" t="s">
        <v>541</v>
      </c>
      <c r="AE16" s="106">
        <v>2079.5</v>
      </c>
      <c r="AF16" s="145">
        <v>0.11</v>
      </c>
      <c r="AH16" s="143" t="s">
        <v>510</v>
      </c>
      <c r="AI16" s="146"/>
      <c r="AK16" s="65"/>
      <c r="AN16" s="55"/>
    </row>
    <row r="17" spans="1:40" ht="15.75" x14ac:dyDescent="0.25">
      <c r="A17" s="15"/>
      <c r="B17" s="16" t="s">
        <v>26</v>
      </c>
      <c r="C17" s="37">
        <v>2099.7399999999998</v>
      </c>
      <c r="D17" s="19" t="s">
        <v>199</v>
      </c>
      <c r="E17" s="23" t="s">
        <v>214</v>
      </c>
      <c r="F17" s="23" t="s">
        <v>229</v>
      </c>
      <c r="G17" s="24" t="s">
        <v>244</v>
      </c>
      <c r="H17" s="19" t="s">
        <v>258</v>
      </c>
      <c r="I17" s="23" t="s">
        <v>273</v>
      </c>
      <c r="J17" s="23" t="s">
        <v>288</v>
      </c>
      <c r="K17" s="24" t="s">
        <v>303</v>
      </c>
      <c r="L17" s="19" t="s">
        <v>317</v>
      </c>
      <c r="M17" s="23" t="s">
        <v>332</v>
      </c>
      <c r="N17" s="23" t="s">
        <v>347</v>
      </c>
      <c r="O17" s="21"/>
      <c r="P17" s="22"/>
      <c r="Q17" s="20"/>
      <c r="R17" s="20"/>
      <c r="S17" s="21"/>
      <c r="T17" s="22"/>
      <c r="U17" s="20"/>
      <c r="V17" s="20"/>
      <c r="W17" s="21"/>
      <c r="X17" s="41"/>
      <c r="Y17" s="59" t="s">
        <v>487</v>
      </c>
      <c r="Z17" s="231">
        <f>Z8+Z9+Z10+AA11+AA12+AA13+Z14+Z15+Z16</f>
        <v>3394.3519999999999</v>
      </c>
      <c r="AA17" s="232"/>
      <c r="AB17" s="85"/>
      <c r="AE17" s="106">
        <v>4159</v>
      </c>
      <c r="AF17" s="145">
        <v>0.11</v>
      </c>
      <c r="AK17" s="65"/>
      <c r="AL17" s="69"/>
      <c r="AN17" s="55"/>
    </row>
    <row r="18" spans="1:40" x14ac:dyDescent="0.25">
      <c r="A18" s="15"/>
      <c r="B18" s="16" t="s">
        <v>27</v>
      </c>
      <c r="C18" s="37">
        <v>2181.63</v>
      </c>
      <c r="D18" s="19" t="s">
        <v>200</v>
      </c>
      <c r="E18" s="23" t="s">
        <v>215</v>
      </c>
      <c r="F18" s="23" t="s">
        <v>230</v>
      </c>
      <c r="G18" s="24" t="s">
        <v>245</v>
      </c>
      <c r="H18" s="19" t="s">
        <v>259</v>
      </c>
      <c r="I18" s="23" t="s">
        <v>274</v>
      </c>
      <c r="J18" s="23" t="s">
        <v>289</v>
      </c>
      <c r="K18" s="24" t="s">
        <v>304</v>
      </c>
      <c r="L18" s="19" t="s">
        <v>318</v>
      </c>
      <c r="M18" s="23" t="s">
        <v>333</v>
      </c>
      <c r="N18" s="23" t="s">
        <v>348</v>
      </c>
      <c r="O18" s="24" t="s">
        <v>363</v>
      </c>
      <c r="P18" s="22"/>
      <c r="Q18" s="20"/>
      <c r="R18" s="20"/>
      <c r="S18" s="21"/>
      <c r="T18" s="22"/>
      <c r="U18" s="20"/>
      <c r="V18" s="20"/>
      <c r="W18" s="21"/>
      <c r="X18" s="41"/>
      <c r="Y18" s="49" t="s">
        <v>488</v>
      </c>
      <c r="Z18" s="177">
        <f>Z8+Z9</f>
        <v>2936.3519999999999</v>
      </c>
      <c r="AA18" s="178"/>
      <c r="AB18" s="225" t="str">
        <f>IF(Z18=AE17,"TETO INSS", "")</f>
        <v/>
      </c>
      <c r="AC18" s="226"/>
      <c r="AE18" s="143" t="s">
        <v>84</v>
      </c>
      <c r="AH18" s="125">
        <v>0.05</v>
      </c>
      <c r="AK18" s="65"/>
      <c r="AN18" s="55"/>
    </row>
    <row r="19" spans="1:40" x14ac:dyDescent="0.25">
      <c r="A19" s="15"/>
      <c r="B19" s="16" t="s">
        <v>28</v>
      </c>
      <c r="C19" s="37">
        <v>2266.71</v>
      </c>
      <c r="D19" s="19" t="s">
        <v>201</v>
      </c>
      <c r="E19" s="23" t="s">
        <v>216</v>
      </c>
      <c r="F19" s="23" t="s">
        <v>231</v>
      </c>
      <c r="G19" s="24" t="s">
        <v>246</v>
      </c>
      <c r="H19" s="19" t="s">
        <v>260</v>
      </c>
      <c r="I19" s="23" t="s">
        <v>275</v>
      </c>
      <c r="J19" s="23" t="s">
        <v>290</v>
      </c>
      <c r="K19" s="24" t="s">
        <v>305</v>
      </c>
      <c r="L19" s="19" t="s">
        <v>319</v>
      </c>
      <c r="M19" s="23" t="s">
        <v>334</v>
      </c>
      <c r="N19" s="23" t="s">
        <v>349</v>
      </c>
      <c r="O19" s="24" t="s">
        <v>364</v>
      </c>
      <c r="P19" s="22"/>
      <c r="Q19" s="20"/>
      <c r="R19" s="20"/>
      <c r="S19" s="21"/>
      <c r="T19" s="22"/>
      <c r="U19" s="20"/>
      <c r="V19" s="20"/>
      <c r="W19" s="21"/>
      <c r="X19" s="41"/>
      <c r="Y19" s="49" t="s">
        <v>507</v>
      </c>
      <c r="Z19" s="221">
        <f>IF(ISBLANK(Z7), " ",(IF((Z8+Z9)&lt;=AE15,AF15,IF(Z8+Z9&lt;=AE16,AF16,AF17))))</f>
        <v>0.11</v>
      </c>
      <c r="AA19" s="222"/>
      <c r="AB19" s="79"/>
      <c r="AE19" s="147" t="str">
        <f>$Z$5&amp;"-"&amp;$Z$6</f>
        <v>DI-1</v>
      </c>
      <c r="AH19" s="125">
        <v>0.1</v>
      </c>
      <c r="AK19" s="65"/>
      <c r="AM19" s="52"/>
      <c r="AN19" s="55"/>
    </row>
    <row r="20" spans="1:40" x14ac:dyDescent="0.25">
      <c r="A20" s="13" t="s">
        <v>29</v>
      </c>
      <c r="B20" s="14" t="s">
        <v>30</v>
      </c>
      <c r="C20" s="36">
        <v>2355.12</v>
      </c>
      <c r="D20" s="19" t="s">
        <v>202</v>
      </c>
      <c r="E20" s="23" t="s">
        <v>217</v>
      </c>
      <c r="F20" s="23" t="s">
        <v>232</v>
      </c>
      <c r="G20" s="24" t="s">
        <v>247</v>
      </c>
      <c r="H20" s="19" t="s">
        <v>261</v>
      </c>
      <c r="I20" s="23" t="s">
        <v>276</v>
      </c>
      <c r="J20" s="23" t="s">
        <v>291</v>
      </c>
      <c r="K20" s="24" t="s">
        <v>306</v>
      </c>
      <c r="L20" s="19" t="s">
        <v>320</v>
      </c>
      <c r="M20" s="23" t="s">
        <v>335</v>
      </c>
      <c r="N20" s="23" t="s">
        <v>350</v>
      </c>
      <c r="O20" s="24" t="s">
        <v>365</v>
      </c>
      <c r="P20" s="19"/>
      <c r="Q20" s="23"/>
      <c r="R20" s="23"/>
      <c r="S20" s="24"/>
      <c r="T20" s="22"/>
      <c r="U20" s="20"/>
      <c r="V20" s="20"/>
      <c r="W20" s="21"/>
      <c r="X20" s="41"/>
      <c r="Y20" s="56" t="s">
        <v>489</v>
      </c>
      <c r="Z20" s="189">
        <f>ROUNDDOWN(Z18*Z19,2)</f>
        <v>322.99</v>
      </c>
      <c r="AA20" s="190"/>
      <c r="AB20" s="72"/>
      <c r="AH20" s="125">
        <v>0.2</v>
      </c>
      <c r="AK20" s="65"/>
      <c r="AL20" s="52"/>
      <c r="AM20" s="52"/>
      <c r="AN20" s="1"/>
    </row>
    <row r="21" spans="1:40" x14ac:dyDescent="0.25">
      <c r="A21" s="15"/>
      <c r="B21" s="16" t="s">
        <v>31</v>
      </c>
      <c r="C21" s="37">
        <v>2446.96</v>
      </c>
      <c r="D21" s="19"/>
      <c r="E21" s="23" t="s">
        <v>218</v>
      </c>
      <c r="F21" s="23" t="s">
        <v>233</v>
      </c>
      <c r="G21" s="24" t="s">
        <v>248</v>
      </c>
      <c r="H21" s="19" t="s">
        <v>262</v>
      </c>
      <c r="I21" s="23" t="s">
        <v>277</v>
      </c>
      <c r="J21" s="23" t="s">
        <v>292</v>
      </c>
      <c r="K21" s="24" t="s">
        <v>307</v>
      </c>
      <c r="L21" s="19" t="s">
        <v>321</v>
      </c>
      <c r="M21" s="23" t="s">
        <v>336</v>
      </c>
      <c r="N21" s="23" t="s">
        <v>351</v>
      </c>
      <c r="O21" s="24" t="s">
        <v>366</v>
      </c>
      <c r="P21" s="19" t="s">
        <v>139</v>
      </c>
      <c r="Q21" s="20"/>
      <c r="R21" s="20"/>
      <c r="S21" s="21"/>
      <c r="T21" s="22"/>
      <c r="U21" s="20"/>
      <c r="V21" s="20"/>
      <c r="W21" s="21"/>
      <c r="X21" s="41" t="s">
        <v>482</v>
      </c>
      <c r="Y21" s="56" t="s">
        <v>517</v>
      </c>
      <c r="Z21" s="191"/>
      <c r="AA21" s="192"/>
      <c r="AB21" s="73"/>
      <c r="AE21" s="148" t="s">
        <v>459</v>
      </c>
      <c r="AF21" s="148" t="s">
        <v>460</v>
      </c>
      <c r="AK21" s="65"/>
      <c r="AL21" s="52"/>
      <c r="AM21" s="52"/>
      <c r="AN21" s="1"/>
    </row>
    <row r="22" spans="1:40" x14ac:dyDescent="0.25">
      <c r="A22" s="15"/>
      <c r="B22" s="16" t="s">
        <v>32</v>
      </c>
      <c r="C22" s="37">
        <v>2542.4</v>
      </c>
      <c r="D22" s="22"/>
      <c r="E22" s="20"/>
      <c r="F22" s="23" t="s">
        <v>234</v>
      </c>
      <c r="G22" s="24" t="s">
        <v>249</v>
      </c>
      <c r="H22" s="19" t="s">
        <v>263</v>
      </c>
      <c r="I22" s="23" t="s">
        <v>278</v>
      </c>
      <c r="J22" s="23" t="s">
        <v>293</v>
      </c>
      <c r="K22" s="24" t="s">
        <v>308</v>
      </c>
      <c r="L22" s="19" t="s">
        <v>322</v>
      </c>
      <c r="M22" s="23" t="s">
        <v>337</v>
      </c>
      <c r="N22" s="23" t="s">
        <v>352</v>
      </c>
      <c r="O22" s="24" t="s">
        <v>367</v>
      </c>
      <c r="P22" s="19" t="s">
        <v>140</v>
      </c>
      <c r="Q22" s="23" t="s">
        <v>155</v>
      </c>
      <c r="R22" s="20"/>
      <c r="S22" s="21"/>
      <c r="T22" s="22"/>
      <c r="U22" s="20"/>
      <c r="V22" s="20"/>
      <c r="W22" s="21"/>
      <c r="X22" s="41" t="s">
        <v>482</v>
      </c>
      <c r="Y22" s="49" t="s">
        <v>493</v>
      </c>
      <c r="Z22" s="223"/>
      <c r="AA22" s="224"/>
      <c r="AB22" s="80"/>
      <c r="AE22" s="149" t="s">
        <v>461</v>
      </c>
      <c r="AF22" s="149">
        <v>1</v>
      </c>
      <c r="AH22" s="155" t="s">
        <v>524</v>
      </c>
      <c r="AI22" s="155"/>
      <c r="AK22" s="65"/>
      <c r="AL22" s="52"/>
      <c r="AM22" s="52"/>
      <c r="AN22" s="55"/>
    </row>
    <row r="23" spans="1:40" x14ac:dyDescent="0.25">
      <c r="A23" s="15"/>
      <c r="B23" s="16" t="s">
        <v>33</v>
      </c>
      <c r="C23" s="37">
        <v>2641.55</v>
      </c>
      <c r="D23" s="22"/>
      <c r="E23" s="20"/>
      <c r="F23" s="20"/>
      <c r="G23" s="24" t="s">
        <v>250</v>
      </c>
      <c r="H23" s="19" t="s">
        <v>264</v>
      </c>
      <c r="I23" s="23" t="s">
        <v>279</v>
      </c>
      <c r="J23" s="23" t="s">
        <v>294</v>
      </c>
      <c r="K23" s="24" t="s">
        <v>309</v>
      </c>
      <c r="L23" s="19" t="s">
        <v>323</v>
      </c>
      <c r="M23" s="23" t="s">
        <v>338</v>
      </c>
      <c r="N23" s="23" t="s">
        <v>353</v>
      </c>
      <c r="O23" s="24" t="s">
        <v>368</v>
      </c>
      <c r="P23" s="19" t="s">
        <v>141</v>
      </c>
      <c r="Q23" s="23" t="s">
        <v>156</v>
      </c>
      <c r="R23" s="23" t="s">
        <v>171</v>
      </c>
      <c r="S23" s="21"/>
      <c r="T23" s="22"/>
      <c r="U23" s="20"/>
      <c r="V23" s="20"/>
      <c r="W23" s="21"/>
      <c r="X23" s="41"/>
      <c r="Y23" s="50" t="s">
        <v>504</v>
      </c>
      <c r="Z23" s="219" t="str">
        <f>IF(ISBLANK(Z22), " ", AJ3)</f>
        <v xml:space="preserve"> </v>
      </c>
      <c r="AA23" s="220"/>
      <c r="AB23" s="71"/>
      <c r="AE23" s="149" t="s">
        <v>462</v>
      </c>
      <c r="AF23" s="149">
        <v>2</v>
      </c>
      <c r="AH23" s="149" t="s">
        <v>520</v>
      </c>
      <c r="AI23" s="150">
        <v>6667.1399999999994</v>
      </c>
      <c r="AK23" s="65"/>
      <c r="AL23" s="70"/>
      <c r="AM23" s="1"/>
      <c r="AN23" s="55"/>
    </row>
    <row r="24" spans="1:40" x14ac:dyDescent="0.25">
      <c r="A24" s="15"/>
      <c r="B24" s="16" t="s">
        <v>34</v>
      </c>
      <c r="C24" s="37">
        <v>2744.57</v>
      </c>
      <c r="D24" s="22"/>
      <c r="E24" s="20"/>
      <c r="F24" s="20"/>
      <c r="G24" s="21"/>
      <c r="H24" s="19" t="s">
        <v>265</v>
      </c>
      <c r="I24" s="23" t="s">
        <v>280</v>
      </c>
      <c r="J24" s="23" t="s">
        <v>295</v>
      </c>
      <c r="K24" s="24" t="s">
        <v>310</v>
      </c>
      <c r="L24" s="19" t="s">
        <v>324</v>
      </c>
      <c r="M24" s="23" t="s">
        <v>339</v>
      </c>
      <c r="N24" s="23" t="s">
        <v>354</v>
      </c>
      <c r="O24" s="24" t="s">
        <v>369</v>
      </c>
      <c r="P24" s="19" t="s">
        <v>142</v>
      </c>
      <c r="Q24" s="23" t="s">
        <v>157</v>
      </c>
      <c r="R24" s="23" t="s">
        <v>172</v>
      </c>
      <c r="S24" s="24" t="s">
        <v>443</v>
      </c>
      <c r="T24" s="22"/>
      <c r="U24" s="20"/>
      <c r="V24" s="20"/>
      <c r="W24" s="21"/>
      <c r="X24" s="41"/>
      <c r="Y24" s="49" t="s">
        <v>494</v>
      </c>
      <c r="Z24" s="200" t="str">
        <f>IF(ISBLANK(Z22), " ", Z22*Z23)</f>
        <v xml:space="preserve"> </v>
      </c>
      <c r="AA24" s="201"/>
      <c r="AB24" s="71"/>
      <c r="AE24" s="149" t="s">
        <v>463</v>
      </c>
      <c r="AF24" s="149">
        <v>3</v>
      </c>
      <c r="AH24" s="149" t="s">
        <v>521</v>
      </c>
      <c r="AI24" s="150">
        <v>5573.3159999999998</v>
      </c>
      <c r="AK24" s="65"/>
      <c r="AL24" s="52"/>
      <c r="AM24" s="52"/>
      <c r="AN24" s="52"/>
    </row>
    <row r="25" spans="1:40" x14ac:dyDescent="0.25">
      <c r="A25" s="13" t="s">
        <v>35</v>
      </c>
      <c r="B25" s="14" t="s">
        <v>36</v>
      </c>
      <c r="C25" s="36">
        <v>2851.61</v>
      </c>
      <c r="D25" s="19"/>
      <c r="E25" s="23"/>
      <c r="F25" s="23"/>
      <c r="G25" s="24"/>
      <c r="H25" s="19" t="s">
        <v>266</v>
      </c>
      <c r="I25" s="23" t="s">
        <v>281</v>
      </c>
      <c r="J25" s="23" t="s">
        <v>296</v>
      </c>
      <c r="K25" s="24" t="s">
        <v>311</v>
      </c>
      <c r="L25" s="19" t="s">
        <v>325</v>
      </c>
      <c r="M25" s="23" t="s">
        <v>340</v>
      </c>
      <c r="N25" s="23" t="s">
        <v>355</v>
      </c>
      <c r="O25" s="24" t="s">
        <v>370</v>
      </c>
      <c r="P25" s="19" t="s">
        <v>143</v>
      </c>
      <c r="Q25" s="23" t="s">
        <v>158</v>
      </c>
      <c r="R25" s="23" t="s">
        <v>173</v>
      </c>
      <c r="S25" s="24" t="s">
        <v>444</v>
      </c>
      <c r="T25" s="19"/>
      <c r="U25" s="23"/>
      <c r="V25" s="23"/>
      <c r="W25" s="24"/>
      <c r="X25" s="41"/>
      <c r="Y25" s="50" t="s">
        <v>511</v>
      </c>
      <c r="Z25" s="179">
        <f>IF(ISBLANK(Z18), " ",IF(ISBLANK(Z22),Z8+Z9+AA11+AA12+AA13+Z15-Z20-Z30,Z8+Z9+AA11+AA13+Z15-Z20-Z24-Z30))</f>
        <v>2613.3620000000001</v>
      </c>
      <c r="AA25" s="180"/>
      <c r="AB25" s="81"/>
      <c r="AC25" s="86"/>
      <c r="AE25" s="149" t="s">
        <v>464</v>
      </c>
      <c r="AF25" s="149">
        <v>4</v>
      </c>
      <c r="AH25" s="149" t="s">
        <v>522</v>
      </c>
      <c r="AI25" s="150">
        <v>4375.3139999999994</v>
      </c>
      <c r="AK25" s="65"/>
      <c r="AL25" s="52"/>
      <c r="AM25" s="69"/>
      <c r="AN25" s="52"/>
    </row>
    <row r="26" spans="1:40" x14ac:dyDescent="0.25">
      <c r="A26" s="15"/>
      <c r="B26" s="16" t="s">
        <v>37</v>
      </c>
      <c r="C26" s="37">
        <v>2962.82</v>
      </c>
      <c r="D26" s="22"/>
      <c r="E26" s="20"/>
      <c r="F26" s="20"/>
      <c r="G26" s="21"/>
      <c r="H26" s="22"/>
      <c r="I26" s="23" t="s">
        <v>282</v>
      </c>
      <c r="J26" s="23" t="s">
        <v>297</v>
      </c>
      <c r="K26" s="24" t="s">
        <v>312</v>
      </c>
      <c r="L26" s="19" t="s">
        <v>326</v>
      </c>
      <c r="M26" s="23" t="s">
        <v>341</v>
      </c>
      <c r="N26" s="23" t="s">
        <v>356</v>
      </c>
      <c r="O26" s="24" t="s">
        <v>371</v>
      </c>
      <c r="P26" s="19" t="s">
        <v>144</v>
      </c>
      <c r="Q26" s="23" t="s">
        <v>159</v>
      </c>
      <c r="R26" s="23" t="s">
        <v>174</v>
      </c>
      <c r="S26" s="24" t="s">
        <v>445</v>
      </c>
      <c r="T26" s="19"/>
      <c r="U26" s="23"/>
      <c r="V26" s="23"/>
      <c r="W26" s="24"/>
      <c r="X26" s="41"/>
      <c r="Y26" s="50" t="s">
        <v>512</v>
      </c>
      <c r="Z26" s="204">
        <f>IF(Z25&lt;=AH7,AI7,IF(Z25&lt;=AH8,AI8,IF(Z25&lt;=AH9,AI9,IF(Z25&lt;=AH10,AI10,AI11))))</f>
        <v>7.4999999999999997E-2</v>
      </c>
      <c r="AA26" s="205"/>
      <c r="AB26" s="82"/>
      <c r="AC26" s="86"/>
      <c r="AE26" s="149" t="s">
        <v>465</v>
      </c>
      <c r="AF26" s="149">
        <v>5</v>
      </c>
      <c r="AH26" s="149" t="s">
        <v>523</v>
      </c>
      <c r="AI26" s="150">
        <v>3177.306</v>
      </c>
      <c r="AK26" s="65"/>
      <c r="AL26" s="52"/>
      <c r="AM26" s="52"/>
    </row>
    <row r="27" spans="1:40" x14ac:dyDescent="0.25">
      <c r="A27" s="15"/>
      <c r="B27" s="16" t="s">
        <v>38</v>
      </c>
      <c r="C27" s="37">
        <v>3078.37</v>
      </c>
      <c r="D27" s="22"/>
      <c r="E27" s="20"/>
      <c r="F27" s="20"/>
      <c r="G27" s="21"/>
      <c r="H27" s="22"/>
      <c r="I27" s="20"/>
      <c r="J27" s="23" t="s">
        <v>298</v>
      </c>
      <c r="K27" s="24" t="s">
        <v>313</v>
      </c>
      <c r="L27" s="19" t="s">
        <v>327</v>
      </c>
      <c r="M27" s="23" t="s">
        <v>342</v>
      </c>
      <c r="N27" s="23" t="s">
        <v>357</v>
      </c>
      <c r="O27" s="24" t="s">
        <v>372</v>
      </c>
      <c r="P27" s="19" t="s">
        <v>145</v>
      </c>
      <c r="Q27" s="23" t="s">
        <v>160</v>
      </c>
      <c r="R27" s="23" t="s">
        <v>175</v>
      </c>
      <c r="S27" s="24" t="s">
        <v>446</v>
      </c>
      <c r="T27" s="19"/>
      <c r="U27" s="23"/>
      <c r="V27" s="23"/>
      <c r="W27" s="24"/>
      <c r="Y27" s="57" t="s">
        <v>513</v>
      </c>
      <c r="Z27" s="206">
        <f>ROUNDDOWN(Z25*Z26-(VLOOKUP(Z26,AI7:AJ11,2)),2)</f>
        <v>61.92</v>
      </c>
      <c r="AA27" s="207"/>
      <c r="AB27" s="87"/>
      <c r="AC27" s="86"/>
      <c r="AE27" s="149" t="s">
        <v>466</v>
      </c>
      <c r="AF27" s="149">
        <v>6</v>
      </c>
      <c r="AH27" s="149" t="s">
        <v>525</v>
      </c>
      <c r="AI27" s="151">
        <v>804.49</v>
      </c>
      <c r="AK27" s="65"/>
      <c r="AL27" s="52"/>
    </row>
    <row r="28" spans="1:40" x14ac:dyDescent="0.25">
      <c r="A28" s="15"/>
      <c r="B28" s="16" t="s">
        <v>39</v>
      </c>
      <c r="C28" s="37">
        <v>3198.43</v>
      </c>
      <c r="D28" s="22"/>
      <c r="E28" s="20"/>
      <c r="F28" s="20"/>
      <c r="G28" s="21"/>
      <c r="H28" s="22"/>
      <c r="I28" s="20"/>
      <c r="J28" s="20"/>
      <c r="K28" s="24" t="s">
        <v>314</v>
      </c>
      <c r="L28" s="19" t="s">
        <v>328</v>
      </c>
      <c r="M28" s="23" t="s">
        <v>343</v>
      </c>
      <c r="N28" s="23" t="s">
        <v>358</v>
      </c>
      <c r="O28" s="24" t="s">
        <v>373</v>
      </c>
      <c r="P28" s="19" t="s">
        <v>146</v>
      </c>
      <c r="Q28" s="23" t="s">
        <v>161</v>
      </c>
      <c r="R28" s="23" t="s">
        <v>176</v>
      </c>
      <c r="S28" s="24" t="s">
        <v>447</v>
      </c>
      <c r="T28" s="19"/>
      <c r="U28" s="23"/>
      <c r="V28" s="23"/>
      <c r="W28" s="24"/>
      <c r="X28" s="41" t="s">
        <v>482</v>
      </c>
      <c r="Y28" s="57" t="s">
        <v>497</v>
      </c>
      <c r="Z28" s="58">
        <v>0.01</v>
      </c>
      <c r="AA28" s="63">
        <f>(Z8+Z9+AA11)*Z28</f>
        <v>29.363519999999998</v>
      </c>
      <c r="AB28" s="88"/>
      <c r="AE28" s="149" t="s">
        <v>467</v>
      </c>
      <c r="AF28" s="149">
        <v>7</v>
      </c>
      <c r="AH28" s="149" t="s">
        <v>526</v>
      </c>
      <c r="AI28" s="151">
        <v>541.23</v>
      </c>
      <c r="AK28" s="65"/>
      <c r="AL28" s="52"/>
    </row>
    <row r="29" spans="1:40" x14ac:dyDescent="0.25">
      <c r="A29" s="15"/>
      <c r="B29" s="16" t="s">
        <v>40</v>
      </c>
      <c r="C29" s="37">
        <v>3323.17</v>
      </c>
      <c r="D29" s="22"/>
      <c r="E29" s="20"/>
      <c r="F29" s="20"/>
      <c r="G29" s="21"/>
      <c r="H29" s="22"/>
      <c r="I29" s="20"/>
      <c r="J29" s="20"/>
      <c r="K29" s="21"/>
      <c r="L29" s="19" t="s">
        <v>329</v>
      </c>
      <c r="M29" s="23" t="s">
        <v>344</v>
      </c>
      <c r="N29" s="23" t="s">
        <v>359</v>
      </c>
      <c r="O29" s="24" t="s">
        <v>374</v>
      </c>
      <c r="P29" s="19" t="s">
        <v>147</v>
      </c>
      <c r="Q29" s="23" t="s">
        <v>162</v>
      </c>
      <c r="R29" s="23" t="s">
        <v>177</v>
      </c>
      <c r="S29" s="24" t="s">
        <v>448</v>
      </c>
      <c r="T29" s="19"/>
      <c r="U29" s="23"/>
      <c r="V29" s="23"/>
      <c r="W29" s="24"/>
      <c r="X29" s="41" t="s">
        <v>482</v>
      </c>
      <c r="Y29" s="57" t="s">
        <v>496</v>
      </c>
      <c r="Z29" s="58"/>
      <c r="AA29" s="63">
        <f>Z8*Z29</f>
        <v>0</v>
      </c>
      <c r="AB29" s="88"/>
      <c r="AE29" s="149" t="s">
        <v>468</v>
      </c>
      <c r="AF29" s="149">
        <v>8</v>
      </c>
      <c r="AH29" s="149" t="s">
        <v>527</v>
      </c>
      <c r="AI29" s="151">
        <v>438.79</v>
      </c>
      <c r="AK29" s="65"/>
      <c r="AL29" s="52"/>
    </row>
    <row r="30" spans="1:40" x14ac:dyDescent="0.25">
      <c r="A30" s="13" t="s">
        <v>41</v>
      </c>
      <c r="B30" s="14" t="s">
        <v>42</v>
      </c>
      <c r="C30" s="36">
        <v>3452.77</v>
      </c>
      <c r="D30" s="19"/>
      <c r="E30" s="23"/>
      <c r="F30" s="23"/>
      <c r="G30" s="24"/>
      <c r="H30" s="19"/>
      <c r="I30" s="23"/>
      <c r="J30" s="23"/>
      <c r="K30" s="24"/>
      <c r="L30" s="19" t="s">
        <v>330</v>
      </c>
      <c r="M30" s="23" t="s">
        <v>345</v>
      </c>
      <c r="N30" s="23" t="s">
        <v>360</v>
      </c>
      <c r="O30" s="24" t="s">
        <v>375</v>
      </c>
      <c r="P30" s="19" t="s">
        <v>148</v>
      </c>
      <c r="Q30" s="23" t="s">
        <v>163</v>
      </c>
      <c r="R30" s="23" t="s">
        <v>178</v>
      </c>
      <c r="S30" s="24" t="s">
        <v>449</v>
      </c>
      <c r="T30" s="19"/>
      <c r="U30" s="23"/>
      <c r="V30" s="23"/>
      <c r="W30" s="24"/>
      <c r="Y30" s="57" t="s">
        <v>519</v>
      </c>
      <c r="Z30" s="183">
        <f>(66*5%)*Z13</f>
        <v>0</v>
      </c>
      <c r="AA30" s="184"/>
      <c r="AB30" s="74"/>
      <c r="AE30" s="149" t="s">
        <v>469</v>
      </c>
      <c r="AF30" s="149">
        <v>9</v>
      </c>
      <c r="AH30" s="149" t="s">
        <v>528</v>
      </c>
      <c r="AI30" s="151">
        <v>223.35</v>
      </c>
      <c r="AK30" s="65"/>
      <c r="AL30" s="52"/>
    </row>
    <row r="31" spans="1:40" x14ac:dyDescent="0.25">
      <c r="A31" s="15"/>
      <c r="B31" s="16" t="s">
        <v>43</v>
      </c>
      <c r="C31" s="37">
        <v>3587.43</v>
      </c>
      <c r="D31" s="22"/>
      <c r="E31" s="20"/>
      <c r="F31" s="20"/>
      <c r="G31" s="21"/>
      <c r="H31" s="22"/>
      <c r="I31" s="20"/>
      <c r="J31" s="20"/>
      <c r="K31" s="21"/>
      <c r="L31" s="22"/>
      <c r="M31" s="23" t="s">
        <v>346</v>
      </c>
      <c r="N31" s="23" t="s">
        <v>361</v>
      </c>
      <c r="O31" s="24" t="s">
        <v>376</v>
      </c>
      <c r="P31" s="19" t="s">
        <v>149</v>
      </c>
      <c r="Q31" s="23" t="s">
        <v>164</v>
      </c>
      <c r="R31" s="23" t="s">
        <v>179</v>
      </c>
      <c r="S31" s="24" t="s">
        <v>450</v>
      </c>
      <c r="T31" s="19"/>
      <c r="U31" s="23"/>
      <c r="V31" s="23"/>
      <c r="W31" s="24"/>
      <c r="X31" s="41" t="s">
        <v>482</v>
      </c>
      <c r="Y31" s="57" t="s">
        <v>543</v>
      </c>
      <c r="Z31" s="212"/>
      <c r="AA31" s="213"/>
      <c r="AB31" s="89"/>
      <c r="AE31" s="149" t="s">
        <v>470</v>
      </c>
      <c r="AF31" s="149">
        <v>10</v>
      </c>
      <c r="AH31" s="149" t="s">
        <v>529</v>
      </c>
      <c r="AI31" s="151">
        <v>181.23</v>
      </c>
      <c r="AK31" s="65"/>
      <c r="AL31" s="52"/>
    </row>
    <row r="32" spans="1:40" x14ac:dyDescent="0.25">
      <c r="A32" s="15"/>
      <c r="B32" s="16" t="s">
        <v>44</v>
      </c>
      <c r="C32" s="37">
        <v>3727.34</v>
      </c>
      <c r="D32" s="22"/>
      <c r="E32" s="20"/>
      <c r="F32" s="20"/>
      <c r="G32" s="21"/>
      <c r="H32" s="22"/>
      <c r="I32" s="20"/>
      <c r="J32" s="20"/>
      <c r="K32" s="21"/>
      <c r="L32" s="22"/>
      <c r="M32" s="20"/>
      <c r="N32" s="23" t="s">
        <v>362</v>
      </c>
      <c r="O32" s="24" t="s">
        <v>377</v>
      </c>
      <c r="P32" s="19" t="s">
        <v>150</v>
      </c>
      <c r="Q32" s="23" t="s">
        <v>165</v>
      </c>
      <c r="R32" s="23" t="s">
        <v>180</v>
      </c>
      <c r="S32" s="24" t="s">
        <v>451</v>
      </c>
      <c r="T32" s="19"/>
      <c r="U32" s="23"/>
      <c r="V32" s="23"/>
      <c r="W32" s="24"/>
      <c r="Y32" s="50" t="s">
        <v>505</v>
      </c>
      <c r="Z32" s="208">
        <f>Z20+Z21+Z27+AA28+AA29+Z30+Z31</f>
        <v>414.27352000000002</v>
      </c>
      <c r="AA32" s="209"/>
      <c r="AB32" s="71"/>
      <c r="AE32" s="149" t="s">
        <v>471</v>
      </c>
      <c r="AF32" s="149">
        <v>11</v>
      </c>
      <c r="AH32" s="149" t="s">
        <v>530</v>
      </c>
      <c r="AI32" s="151">
        <v>132.88999999999999</v>
      </c>
      <c r="AL32" s="52"/>
    </row>
    <row r="33" spans="1:38" ht="16.5" thickBot="1" x14ac:dyDescent="0.3">
      <c r="A33" s="15"/>
      <c r="B33" s="16" t="s">
        <v>45</v>
      </c>
      <c r="C33" s="37">
        <v>3872.7</v>
      </c>
      <c r="D33" s="22"/>
      <c r="E33" s="20"/>
      <c r="F33" s="20"/>
      <c r="G33" s="21"/>
      <c r="H33" s="22"/>
      <c r="I33" s="20"/>
      <c r="J33" s="20"/>
      <c r="K33" s="21"/>
      <c r="L33" s="22"/>
      <c r="M33" s="20"/>
      <c r="N33" s="20"/>
      <c r="O33" s="24" t="s">
        <v>378</v>
      </c>
      <c r="P33" s="19" t="s">
        <v>151</v>
      </c>
      <c r="Q33" s="23" t="s">
        <v>166</v>
      </c>
      <c r="R33" s="23" t="s">
        <v>181</v>
      </c>
      <c r="S33" s="24" t="s">
        <v>452</v>
      </c>
      <c r="T33" s="19"/>
      <c r="U33" s="23"/>
      <c r="V33" s="23"/>
      <c r="W33" s="24"/>
      <c r="Y33" s="60" t="s">
        <v>486</v>
      </c>
      <c r="Z33" s="210">
        <f>Z17-Z32</f>
        <v>2980.0784799999997</v>
      </c>
      <c r="AA33" s="211"/>
      <c r="AB33" s="75"/>
      <c r="AE33" s="149" t="s">
        <v>472</v>
      </c>
      <c r="AF33" s="149">
        <v>12</v>
      </c>
      <c r="AH33" s="149" t="s">
        <v>531</v>
      </c>
      <c r="AI33" s="151">
        <v>84.75</v>
      </c>
      <c r="AL33" s="52"/>
    </row>
    <row r="34" spans="1:38" ht="15.75" thickBot="1" x14ac:dyDescent="0.3">
      <c r="A34" s="15"/>
      <c r="B34" s="16" t="s">
        <v>46</v>
      </c>
      <c r="C34" s="37">
        <v>4023.74</v>
      </c>
      <c r="D34" s="19"/>
      <c r="E34" s="23"/>
      <c r="F34" s="23"/>
      <c r="G34" s="24"/>
      <c r="H34" s="19"/>
      <c r="I34" s="23"/>
      <c r="J34" s="23"/>
      <c r="K34" s="24"/>
      <c r="L34" s="19"/>
      <c r="M34" s="23"/>
      <c r="N34" s="23"/>
      <c r="O34" s="24"/>
      <c r="P34" s="19" t="s">
        <v>152</v>
      </c>
      <c r="Q34" s="23" t="s">
        <v>167</v>
      </c>
      <c r="R34" s="23" t="s">
        <v>182</v>
      </c>
      <c r="S34" s="24" t="s">
        <v>453</v>
      </c>
      <c r="T34" s="19"/>
      <c r="U34" s="23"/>
      <c r="V34" s="23"/>
      <c r="W34" s="24"/>
      <c r="Y34" s="91" t="s">
        <v>540</v>
      </c>
      <c r="Z34" s="202">
        <f>(Z8+Z9+AA11-AA28-AA29)*30%</f>
        <v>872.09654399999999</v>
      </c>
      <c r="AA34" s="203"/>
      <c r="AE34" s="149" t="s">
        <v>473</v>
      </c>
      <c r="AF34" s="149">
        <v>13</v>
      </c>
      <c r="AH34" s="149" t="s">
        <v>532</v>
      </c>
      <c r="AI34" s="151">
        <v>62.69</v>
      </c>
      <c r="AL34" s="52"/>
    </row>
    <row r="35" spans="1:38" ht="15.75" thickBot="1" x14ac:dyDescent="0.3">
      <c r="A35" s="13" t="s">
        <v>47</v>
      </c>
      <c r="B35" s="14" t="s">
        <v>48</v>
      </c>
      <c r="C35" s="36">
        <v>4180.66</v>
      </c>
      <c r="D35" s="19"/>
      <c r="E35" s="23"/>
      <c r="F35" s="23"/>
      <c r="G35" s="24"/>
      <c r="H35" s="19"/>
      <c r="I35" s="23"/>
      <c r="J35" s="23"/>
      <c r="K35" s="24"/>
      <c r="L35" s="19"/>
      <c r="M35" s="23"/>
      <c r="N35" s="23"/>
      <c r="O35" s="24"/>
      <c r="P35" s="19" t="s">
        <v>153</v>
      </c>
      <c r="Q35" s="23" t="s">
        <v>168</v>
      </c>
      <c r="R35" s="23" t="s">
        <v>183</v>
      </c>
      <c r="S35" s="24" t="s">
        <v>454</v>
      </c>
      <c r="T35" s="19" t="s">
        <v>379</v>
      </c>
      <c r="U35" s="20"/>
      <c r="V35" s="20"/>
      <c r="W35" s="21"/>
      <c r="X35" s="31"/>
      <c r="AE35" s="149" t="s">
        <v>474</v>
      </c>
      <c r="AF35" s="149">
        <v>14</v>
      </c>
      <c r="AH35" s="149" t="s">
        <v>533</v>
      </c>
      <c r="AI35" s="151">
        <v>50.86</v>
      </c>
      <c r="AL35" s="52"/>
    </row>
    <row r="36" spans="1:38" ht="15.75" thickBot="1" x14ac:dyDescent="0.3">
      <c r="A36" s="15"/>
      <c r="B36" s="16" t="s">
        <v>49</v>
      </c>
      <c r="C36" s="37">
        <v>4343.71</v>
      </c>
      <c r="D36" s="19"/>
      <c r="E36" s="23"/>
      <c r="F36" s="23"/>
      <c r="G36" s="24"/>
      <c r="H36" s="19"/>
      <c r="I36" s="23"/>
      <c r="J36" s="23"/>
      <c r="K36" s="24"/>
      <c r="L36" s="19"/>
      <c r="M36" s="23"/>
      <c r="N36" s="23"/>
      <c r="O36" s="24"/>
      <c r="P36" s="19" t="s">
        <v>154</v>
      </c>
      <c r="Q36" s="23" t="s">
        <v>169</v>
      </c>
      <c r="R36" s="23" t="s">
        <v>184</v>
      </c>
      <c r="S36" s="24" t="s">
        <v>455</v>
      </c>
      <c r="T36" s="19" t="s">
        <v>380</v>
      </c>
      <c r="U36" s="23" t="s">
        <v>395</v>
      </c>
      <c r="V36" s="20"/>
      <c r="W36" s="21"/>
      <c r="X36" s="32"/>
      <c r="Y36" s="193" t="s">
        <v>506</v>
      </c>
      <c r="Z36" s="194"/>
      <c r="AA36" s="195"/>
      <c r="AB36" s="77"/>
      <c r="AE36" s="149" t="s">
        <v>475</v>
      </c>
      <c r="AF36" s="149">
        <v>15</v>
      </c>
      <c r="AK36" s="65"/>
    </row>
    <row r="37" spans="1:38" ht="15.75" thickBot="1" x14ac:dyDescent="0.3">
      <c r="A37" s="15"/>
      <c r="B37" s="16" t="s">
        <v>50</v>
      </c>
      <c r="C37" s="37">
        <v>4513.12</v>
      </c>
      <c r="D37" s="19"/>
      <c r="E37" s="23"/>
      <c r="F37" s="23"/>
      <c r="G37" s="24"/>
      <c r="H37" s="19"/>
      <c r="I37" s="23"/>
      <c r="J37" s="23"/>
      <c r="K37" s="24"/>
      <c r="L37" s="19"/>
      <c r="M37" s="23"/>
      <c r="N37" s="23"/>
      <c r="O37" s="24"/>
      <c r="P37" s="19"/>
      <c r="Q37" s="23" t="s">
        <v>170</v>
      </c>
      <c r="R37" s="23" t="s">
        <v>185</v>
      </c>
      <c r="S37" s="24" t="s">
        <v>456</v>
      </c>
      <c r="T37" s="19" t="s">
        <v>381</v>
      </c>
      <c r="U37" s="23" t="s">
        <v>396</v>
      </c>
      <c r="V37" s="23" t="s">
        <v>411</v>
      </c>
      <c r="W37" s="21"/>
      <c r="X37" s="41" t="s">
        <v>482</v>
      </c>
      <c r="Y37" s="45" t="s">
        <v>483</v>
      </c>
      <c r="Z37" s="187">
        <v>41883</v>
      </c>
      <c r="AA37" s="188"/>
      <c r="AB37" s="76"/>
      <c r="AE37" s="149" t="s">
        <v>476</v>
      </c>
      <c r="AF37" s="149">
        <v>16</v>
      </c>
      <c r="AK37" s="65"/>
    </row>
    <row r="38" spans="1:38" ht="15.75" thickBot="1" x14ac:dyDescent="0.3">
      <c r="A38" s="15"/>
      <c r="B38" s="16" t="s">
        <v>51</v>
      </c>
      <c r="C38" s="37">
        <v>4689.13</v>
      </c>
      <c r="D38" s="22"/>
      <c r="E38" s="20"/>
      <c r="F38" s="20"/>
      <c r="G38" s="21"/>
      <c r="H38" s="22"/>
      <c r="I38" s="20"/>
      <c r="J38" s="20"/>
      <c r="K38" s="21"/>
      <c r="L38" s="22"/>
      <c r="M38" s="20"/>
      <c r="N38" s="20"/>
      <c r="O38" s="21"/>
      <c r="P38" s="19"/>
      <c r="Q38" s="23"/>
      <c r="R38" s="23" t="s">
        <v>186</v>
      </c>
      <c r="S38" s="24" t="s">
        <v>457</v>
      </c>
      <c r="T38" s="19" t="s">
        <v>382</v>
      </c>
      <c r="U38" s="23" t="s">
        <v>397</v>
      </c>
      <c r="V38" s="23" t="s">
        <v>412</v>
      </c>
      <c r="W38" s="24" t="s">
        <v>427</v>
      </c>
      <c r="X38" s="32"/>
      <c r="Y38" s="45" t="s">
        <v>485</v>
      </c>
      <c r="Z38" s="196" t="s">
        <v>484</v>
      </c>
      <c r="AA38" s="197"/>
      <c r="AB38" s="77"/>
      <c r="AE38" s="149" t="s">
        <v>477</v>
      </c>
      <c r="AK38" s="65"/>
    </row>
    <row r="39" spans="1:38" x14ac:dyDescent="0.25">
      <c r="A39" s="15"/>
      <c r="B39" s="16" t="s">
        <v>52</v>
      </c>
      <c r="C39" s="37">
        <v>4872</v>
      </c>
      <c r="D39" s="22"/>
      <c r="E39" s="20"/>
      <c r="F39" s="20"/>
      <c r="G39" s="21"/>
      <c r="H39" s="22"/>
      <c r="I39" s="20"/>
      <c r="J39" s="20"/>
      <c r="K39" s="21"/>
      <c r="L39" s="22"/>
      <c r="M39" s="20"/>
      <c r="N39" s="20"/>
      <c r="O39" s="21"/>
      <c r="P39" s="22"/>
      <c r="Q39" s="20"/>
      <c r="R39" s="20"/>
      <c r="S39" s="24" t="s">
        <v>458</v>
      </c>
      <c r="T39" s="19" t="s">
        <v>383</v>
      </c>
      <c r="U39" s="23" t="s">
        <v>398</v>
      </c>
      <c r="V39" s="23" t="s">
        <v>413</v>
      </c>
      <c r="W39" s="24" t="s">
        <v>428</v>
      </c>
      <c r="X39" s="32"/>
      <c r="Y39" s="44">
        <v>2</v>
      </c>
      <c r="Z39" s="198">
        <f>IF(ISBLANK($Z$37), " ", EDATE(Z37,18))</f>
        <v>42430</v>
      </c>
      <c r="AA39" s="199"/>
      <c r="AB39" s="83"/>
      <c r="AE39" s="149" t="s">
        <v>478</v>
      </c>
      <c r="AK39" s="65"/>
    </row>
    <row r="40" spans="1:38" x14ac:dyDescent="0.25">
      <c r="A40" s="13" t="s">
        <v>53</v>
      </c>
      <c r="B40" s="14" t="s">
        <v>54</v>
      </c>
      <c r="C40" s="36">
        <v>5062.01</v>
      </c>
      <c r="D40" s="19"/>
      <c r="E40" s="23"/>
      <c r="F40" s="23"/>
      <c r="G40" s="24"/>
      <c r="H40" s="19"/>
      <c r="I40" s="23"/>
      <c r="J40" s="23"/>
      <c r="K40" s="24"/>
      <c r="L40" s="19"/>
      <c r="M40" s="23"/>
      <c r="N40" s="23"/>
      <c r="O40" s="24"/>
      <c r="P40" s="19"/>
      <c r="Q40" s="23"/>
      <c r="R40" s="23"/>
      <c r="S40" s="24"/>
      <c r="T40" s="19" t="s">
        <v>384</v>
      </c>
      <c r="U40" s="23" t="s">
        <v>399</v>
      </c>
      <c r="V40" s="23" t="s">
        <v>414</v>
      </c>
      <c r="W40" s="24" t="s">
        <v>429</v>
      </c>
      <c r="X40" s="31"/>
      <c r="Y40" s="42">
        <v>3</v>
      </c>
      <c r="Z40" s="185">
        <f t="shared" ref="Z40:Z53" si="0">IF(ISBLANK($Z$37), " ", EDATE(Z39,18))</f>
        <v>42979</v>
      </c>
      <c r="AA40" s="186"/>
      <c r="AB40" s="83"/>
      <c r="AE40" s="149" t="s">
        <v>479</v>
      </c>
      <c r="AK40" s="65"/>
    </row>
    <row r="41" spans="1:38" x14ac:dyDescent="0.25">
      <c r="A41" s="15"/>
      <c r="B41" s="16" t="s">
        <v>55</v>
      </c>
      <c r="C41" s="37">
        <v>5259.43</v>
      </c>
      <c r="D41" s="22"/>
      <c r="E41" s="20"/>
      <c r="F41" s="20"/>
      <c r="G41" s="21"/>
      <c r="H41" s="22"/>
      <c r="I41" s="20"/>
      <c r="J41" s="20"/>
      <c r="K41" s="21"/>
      <c r="L41" s="22"/>
      <c r="M41" s="20"/>
      <c r="N41" s="20"/>
      <c r="O41" s="21"/>
      <c r="P41" s="22"/>
      <c r="Q41" s="20"/>
      <c r="R41" s="20"/>
      <c r="S41" s="21"/>
      <c r="T41" s="19" t="s">
        <v>385</v>
      </c>
      <c r="U41" s="23" t="s">
        <v>400</v>
      </c>
      <c r="V41" s="23" t="s">
        <v>415</v>
      </c>
      <c r="W41" s="24" t="s">
        <v>430</v>
      </c>
      <c r="X41" s="32"/>
      <c r="Y41" s="42">
        <v>4</v>
      </c>
      <c r="Z41" s="185">
        <f t="shared" si="0"/>
        <v>43525</v>
      </c>
      <c r="AA41" s="186"/>
      <c r="AB41" s="83"/>
      <c r="AE41" s="149" t="s">
        <v>480</v>
      </c>
      <c r="AK41" s="65"/>
    </row>
    <row r="42" spans="1:38" x14ac:dyDescent="0.25">
      <c r="A42" s="15"/>
      <c r="B42" s="16" t="s">
        <v>56</v>
      </c>
      <c r="C42" s="37">
        <v>5464.55</v>
      </c>
      <c r="D42" s="22"/>
      <c r="E42" s="20"/>
      <c r="F42" s="20"/>
      <c r="G42" s="21"/>
      <c r="H42" s="22"/>
      <c r="I42" s="20"/>
      <c r="J42" s="20"/>
      <c r="K42" s="21"/>
      <c r="L42" s="22"/>
      <c r="M42" s="20"/>
      <c r="N42" s="20"/>
      <c r="O42" s="21"/>
      <c r="P42" s="22"/>
      <c r="Q42" s="20"/>
      <c r="R42" s="20"/>
      <c r="S42" s="21"/>
      <c r="T42" s="19" t="s">
        <v>386</v>
      </c>
      <c r="U42" s="23" t="s">
        <v>401</v>
      </c>
      <c r="V42" s="23" t="s">
        <v>416</v>
      </c>
      <c r="W42" s="24" t="s">
        <v>431</v>
      </c>
      <c r="X42" s="32"/>
      <c r="Y42" s="42">
        <v>5</v>
      </c>
      <c r="Z42" s="185">
        <f t="shared" si="0"/>
        <v>44075</v>
      </c>
      <c r="AA42" s="186"/>
      <c r="AB42" s="83"/>
      <c r="AK42" s="65"/>
    </row>
    <row r="43" spans="1:38" x14ac:dyDescent="0.25">
      <c r="A43" s="15"/>
      <c r="B43" s="16" t="s">
        <v>57</v>
      </c>
      <c r="C43" s="37">
        <v>5677.66</v>
      </c>
      <c r="D43" s="22"/>
      <c r="E43" s="20"/>
      <c r="F43" s="20"/>
      <c r="G43" s="21"/>
      <c r="H43" s="22"/>
      <c r="I43" s="20"/>
      <c r="J43" s="20"/>
      <c r="K43" s="21"/>
      <c r="L43" s="22"/>
      <c r="M43" s="20"/>
      <c r="N43" s="20"/>
      <c r="O43" s="21"/>
      <c r="P43" s="22"/>
      <c r="Q43" s="20"/>
      <c r="R43" s="20"/>
      <c r="S43" s="21"/>
      <c r="T43" s="19" t="s">
        <v>387</v>
      </c>
      <c r="U43" s="23" t="s">
        <v>402</v>
      </c>
      <c r="V43" s="23" t="s">
        <v>417</v>
      </c>
      <c r="W43" s="24" t="s">
        <v>432</v>
      </c>
      <c r="X43" s="32"/>
      <c r="Y43" s="42">
        <v>6</v>
      </c>
      <c r="Z43" s="185">
        <f t="shared" si="0"/>
        <v>44621</v>
      </c>
      <c r="AA43" s="186"/>
      <c r="AB43" s="83"/>
      <c r="AK43" s="65"/>
    </row>
    <row r="44" spans="1:38" x14ac:dyDescent="0.25">
      <c r="A44" s="15"/>
      <c r="B44" s="16" t="s">
        <v>58</v>
      </c>
      <c r="C44" s="37">
        <v>5899.09</v>
      </c>
      <c r="D44" s="22"/>
      <c r="E44" s="20"/>
      <c r="F44" s="20"/>
      <c r="G44" s="21"/>
      <c r="H44" s="22"/>
      <c r="I44" s="20"/>
      <c r="J44" s="20"/>
      <c r="K44" s="21"/>
      <c r="L44" s="22"/>
      <c r="M44" s="20"/>
      <c r="N44" s="20"/>
      <c r="O44" s="21"/>
      <c r="P44" s="22"/>
      <c r="Q44" s="20"/>
      <c r="R44" s="20"/>
      <c r="S44" s="21"/>
      <c r="T44" s="19" t="s">
        <v>388</v>
      </c>
      <c r="U44" s="23" t="s">
        <v>403</v>
      </c>
      <c r="V44" s="23" t="s">
        <v>418</v>
      </c>
      <c r="W44" s="24" t="s">
        <v>433</v>
      </c>
      <c r="X44" s="32"/>
      <c r="Y44" s="42">
        <v>7</v>
      </c>
      <c r="Z44" s="185">
        <f t="shared" si="0"/>
        <v>45170</v>
      </c>
      <c r="AA44" s="186"/>
      <c r="AB44" s="83"/>
      <c r="AK44" s="65"/>
    </row>
    <row r="45" spans="1:38" x14ac:dyDescent="0.25">
      <c r="A45" s="15"/>
      <c r="B45" s="16" t="s">
        <v>59</v>
      </c>
      <c r="C45" s="37">
        <v>6129.16</v>
      </c>
      <c r="D45" s="22"/>
      <c r="E45" s="20"/>
      <c r="F45" s="20"/>
      <c r="G45" s="21"/>
      <c r="H45" s="22"/>
      <c r="I45" s="20"/>
      <c r="J45" s="20"/>
      <c r="K45" s="21"/>
      <c r="L45" s="22"/>
      <c r="M45" s="20"/>
      <c r="N45" s="20"/>
      <c r="O45" s="21"/>
      <c r="P45" s="22"/>
      <c r="Q45" s="20"/>
      <c r="R45" s="20"/>
      <c r="S45" s="21"/>
      <c r="T45" s="19" t="s">
        <v>389</v>
      </c>
      <c r="U45" s="23" t="s">
        <v>404</v>
      </c>
      <c r="V45" s="23" t="s">
        <v>419</v>
      </c>
      <c r="W45" s="24" t="s">
        <v>434</v>
      </c>
      <c r="X45" s="32"/>
      <c r="Y45" s="42">
        <v>8</v>
      </c>
      <c r="Z45" s="185">
        <f t="shared" si="0"/>
        <v>45717</v>
      </c>
      <c r="AA45" s="186"/>
      <c r="AB45" s="83"/>
      <c r="AK45" s="65"/>
    </row>
    <row r="46" spans="1:38" x14ac:dyDescent="0.25">
      <c r="A46" s="15"/>
      <c r="B46" s="16" t="s">
        <v>60</v>
      </c>
      <c r="C46" s="37">
        <v>6368.2</v>
      </c>
      <c r="D46" s="22"/>
      <c r="E46" s="20"/>
      <c r="F46" s="20"/>
      <c r="G46" s="21"/>
      <c r="H46" s="22"/>
      <c r="I46" s="20"/>
      <c r="J46" s="20"/>
      <c r="K46" s="21"/>
      <c r="L46" s="22"/>
      <c r="M46" s="20"/>
      <c r="N46" s="20"/>
      <c r="O46" s="21"/>
      <c r="P46" s="22"/>
      <c r="Q46" s="20"/>
      <c r="R46" s="20"/>
      <c r="S46" s="21"/>
      <c r="T46" s="19" t="s">
        <v>390</v>
      </c>
      <c r="U46" s="23" t="s">
        <v>405</v>
      </c>
      <c r="V46" s="23" t="s">
        <v>420</v>
      </c>
      <c r="W46" s="24" t="s">
        <v>435</v>
      </c>
      <c r="X46" s="32"/>
      <c r="Y46" s="42">
        <v>9</v>
      </c>
      <c r="Z46" s="185">
        <f t="shared" si="0"/>
        <v>46266</v>
      </c>
      <c r="AA46" s="186"/>
      <c r="AB46" s="83"/>
      <c r="AK46" s="65"/>
    </row>
    <row r="47" spans="1:38" x14ac:dyDescent="0.25">
      <c r="A47" s="15"/>
      <c r="B47" s="16" t="s">
        <v>61</v>
      </c>
      <c r="C47" s="37">
        <v>6616.56</v>
      </c>
      <c r="D47" s="22"/>
      <c r="E47" s="20"/>
      <c r="F47" s="20"/>
      <c r="G47" s="21"/>
      <c r="H47" s="22"/>
      <c r="I47" s="20"/>
      <c r="J47" s="20"/>
      <c r="K47" s="21"/>
      <c r="L47" s="22"/>
      <c r="M47" s="20"/>
      <c r="N47" s="20"/>
      <c r="O47" s="21"/>
      <c r="P47" s="22"/>
      <c r="Q47" s="20"/>
      <c r="R47" s="20"/>
      <c r="S47" s="21"/>
      <c r="T47" s="19" t="s">
        <v>391</v>
      </c>
      <c r="U47" s="23" t="s">
        <v>406</v>
      </c>
      <c r="V47" s="23" t="s">
        <v>421</v>
      </c>
      <c r="W47" s="24" t="s">
        <v>436</v>
      </c>
      <c r="X47" s="32"/>
      <c r="Y47" s="42">
        <v>10</v>
      </c>
      <c r="Z47" s="185">
        <f t="shared" si="0"/>
        <v>46813</v>
      </c>
      <c r="AA47" s="186"/>
      <c r="AB47" s="83"/>
    </row>
    <row r="48" spans="1:38" x14ac:dyDescent="0.25">
      <c r="A48" s="15"/>
      <c r="B48" s="16" t="s">
        <v>62</v>
      </c>
      <c r="C48" s="37">
        <v>6874.6</v>
      </c>
      <c r="D48" s="22"/>
      <c r="E48" s="20"/>
      <c r="F48" s="20"/>
      <c r="G48" s="21"/>
      <c r="H48" s="22"/>
      <c r="I48" s="20"/>
      <c r="J48" s="20"/>
      <c r="K48" s="21"/>
      <c r="L48" s="22"/>
      <c r="M48" s="20"/>
      <c r="N48" s="20"/>
      <c r="O48" s="21"/>
      <c r="P48" s="22"/>
      <c r="Q48" s="20"/>
      <c r="R48" s="20"/>
      <c r="S48" s="21"/>
      <c r="T48" s="19" t="s">
        <v>392</v>
      </c>
      <c r="U48" s="23" t="s">
        <v>407</v>
      </c>
      <c r="V48" s="23" t="s">
        <v>422</v>
      </c>
      <c r="W48" s="24" t="s">
        <v>437</v>
      </c>
      <c r="X48" s="32"/>
      <c r="Y48" s="42">
        <v>11</v>
      </c>
      <c r="Z48" s="185">
        <f t="shared" si="0"/>
        <v>47362</v>
      </c>
      <c r="AA48" s="186"/>
      <c r="AB48" s="83"/>
    </row>
    <row r="49" spans="1:28" x14ac:dyDescent="0.25">
      <c r="A49" s="15"/>
      <c r="B49" s="16" t="s">
        <v>63</v>
      </c>
      <c r="C49" s="37">
        <v>7142.71</v>
      </c>
      <c r="D49" s="22"/>
      <c r="E49" s="20"/>
      <c r="F49" s="20"/>
      <c r="G49" s="21"/>
      <c r="H49" s="22"/>
      <c r="I49" s="20"/>
      <c r="J49" s="20"/>
      <c r="K49" s="21"/>
      <c r="L49" s="22"/>
      <c r="M49" s="20"/>
      <c r="N49" s="20"/>
      <c r="O49" s="21"/>
      <c r="P49" s="22"/>
      <c r="Q49" s="20"/>
      <c r="R49" s="20"/>
      <c r="S49" s="21"/>
      <c r="T49" s="19" t="s">
        <v>393</v>
      </c>
      <c r="U49" s="23" t="s">
        <v>408</v>
      </c>
      <c r="V49" s="23" t="s">
        <v>423</v>
      </c>
      <c r="W49" s="24" t="s">
        <v>438</v>
      </c>
      <c r="X49" s="32"/>
      <c r="Y49" s="42">
        <v>12</v>
      </c>
      <c r="Z49" s="185">
        <f t="shared" si="0"/>
        <v>47908</v>
      </c>
      <c r="AA49" s="186"/>
      <c r="AB49" s="83"/>
    </row>
    <row r="50" spans="1:28" x14ac:dyDescent="0.25">
      <c r="A50" s="15"/>
      <c r="B50" s="16" t="s">
        <v>64</v>
      </c>
      <c r="C50" s="37">
        <v>7421.28</v>
      </c>
      <c r="D50" s="22"/>
      <c r="E50" s="20"/>
      <c r="F50" s="20"/>
      <c r="G50" s="21"/>
      <c r="H50" s="22"/>
      <c r="I50" s="20"/>
      <c r="J50" s="20"/>
      <c r="K50" s="21"/>
      <c r="L50" s="22"/>
      <c r="M50" s="20"/>
      <c r="N50" s="20"/>
      <c r="O50" s="21"/>
      <c r="P50" s="22"/>
      <c r="Q50" s="20"/>
      <c r="R50" s="20"/>
      <c r="S50" s="21"/>
      <c r="T50" s="19" t="s">
        <v>394</v>
      </c>
      <c r="U50" s="23" t="s">
        <v>409</v>
      </c>
      <c r="V50" s="23" t="s">
        <v>424</v>
      </c>
      <c r="W50" s="24" t="s">
        <v>439</v>
      </c>
      <c r="X50" s="32"/>
      <c r="Y50" s="42">
        <v>13</v>
      </c>
      <c r="Z50" s="185">
        <f t="shared" si="0"/>
        <v>48458</v>
      </c>
      <c r="AA50" s="186"/>
      <c r="AB50" s="83"/>
    </row>
    <row r="51" spans="1:28" x14ac:dyDescent="0.25">
      <c r="A51" s="15"/>
      <c r="B51" s="16" t="s">
        <v>65</v>
      </c>
      <c r="C51" s="37">
        <v>7710.71</v>
      </c>
      <c r="D51" s="22"/>
      <c r="E51" s="20"/>
      <c r="F51" s="20"/>
      <c r="G51" s="21"/>
      <c r="H51" s="22"/>
      <c r="I51" s="20"/>
      <c r="J51" s="20"/>
      <c r="K51" s="21"/>
      <c r="L51" s="22"/>
      <c r="M51" s="20"/>
      <c r="N51" s="20"/>
      <c r="O51" s="21"/>
      <c r="P51" s="22"/>
      <c r="Q51" s="20"/>
      <c r="R51" s="20"/>
      <c r="S51" s="21"/>
      <c r="T51" s="22"/>
      <c r="U51" s="23" t="s">
        <v>410</v>
      </c>
      <c r="V51" s="23" t="s">
        <v>425</v>
      </c>
      <c r="W51" s="24" t="s">
        <v>440</v>
      </c>
      <c r="X51" s="32"/>
      <c r="Y51" s="42">
        <v>14</v>
      </c>
      <c r="Z51" s="185">
        <f t="shared" si="0"/>
        <v>49004</v>
      </c>
      <c r="AA51" s="186"/>
      <c r="AB51" s="83"/>
    </row>
    <row r="52" spans="1:28" x14ac:dyDescent="0.25">
      <c r="A52" s="15"/>
      <c r="B52" s="16" t="s">
        <v>66</v>
      </c>
      <c r="C52" s="37">
        <v>8011.42</v>
      </c>
      <c r="D52" s="22"/>
      <c r="E52" s="20"/>
      <c r="F52" s="20"/>
      <c r="G52" s="21"/>
      <c r="H52" s="22"/>
      <c r="I52" s="20"/>
      <c r="J52" s="20"/>
      <c r="K52" s="21"/>
      <c r="L52" s="22"/>
      <c r="M52" s="20"/>
      <c r="N52" s="20"/>
      <c r="O52" s="21"/>
      <c r="P52" s="22"/>
      <c r="Q52" s="20"/>
      <c r="R52" s="20"/>
      <c r="S52" s="21"/>
      <c r="T52" s="22"/>
      <c r="U52" s="20"/>
      <c r="V52" s="23" t="s">
        <v>426</v>
      </c>
      <c r="W52" s="24" t="s">
        <v>441</v>
      </c>
      <c r="X52" s="32"/>
      <c r="Y52" s="42">
        <v>15</v>
      </c>
      <c r="Z52" s="185">
        <f t="shared" si="0"/>
        <v>49553</v>
      </c>
      <c r="AA52" s="186"/>
      <c r="AB52" s="83"/>
    </row>
    <row r="53" spans="1:28" ht="15.75" thickBot="1" x14ac:dyDescent="0.3">
      <c r="A53" s="17"/>
      <c r="B53" s="18" t="s">
        <v>67</v>
      </c>
      <c r="C53" s="38">
        <v>8323.8700000000008</v>
      </c>
      <c r="D53" s="25"/>
      <c r="E53" s="26"/>
      <c r="F53" s="26"/>
      <c r="G53" s="27"/>
      <c r="H53" s="25"/>
      <c r="I53" s="26"/>
      <c r="J53" s="26"/>
      <c r="K53" s="27"/>
      <c r="L53" s="25"/>
      <c r="M53" s="26"/>
      <c r="N53" s="26"/>
      <c r="O53" s="27"/>
      <c r="P53" s="25"/>
      <c r="Q53" s="26"/>
      <c r="R53" s="26"/>
      <c r="S53" s="27"/>
      <c r="T53" s="25"/>
      <c r="U53" s="26"/>
      <c r="V53" s="28"/>
      <c r="W53" s="29" t="s">
        <v>442</v>
      </c>
      <c r="X53" s="32"/>
      <c r="Y53" s="43">
        <v>16</v>
      </c>
      <c r="Z53" s="174">
        <f t="shared" si="0"/>
        <v>50100</v>
      </c>
      <c r="AA53" s="175"/>
      <c r="AB53" s="83"/>
    </row>
  </sheetData>
  <sheetProtection algorithmName="SHA-512" hashValue="xmE37mhbOS65wCo/SWjNdF1QK3N3siqT4hGh/oa3RO5LSMgNfZsEg1hoi6e5jOyTwQu8mobosP3n4q4W+G5/pg==" saltValue="mGhrjQle7PLgxqaf7ZQJpQ==" spinCount="100000" sheet="1" objects="1" scenarios="1" selectLockedCells="1"/>
  <mergeCells count="64">
    <mergeCell ref="AB1:AC1"/>
    <mergeCell ref="AB2:AC2"/>
    <mergeCell ref="AH2:AI2"/>
    <mergeCell ref="Z14:AA14"/>
    <mergeCell ref="Z23:AA23"/>
    <mergeCell ref="Z19:AA19"/>
    <mergeCell ref="Z22:AA22"/>
    <mergeCell ref="AB18:AC18"/>
    <mergeCell ref="AB6:AC6"/>
    <mergeCell ref="Y1:AA1"/>
    <mergeCell ref="Z17:AA17"/>
    <mergeCell ref="Z10:AA10"/>
    <mergeCell ref="Z3:AA3"/>
    <mergeCell ref="Z2:AA2"/>
    <mergeCell ref="Z15:AA15"/>
    <mergeCell ref="Z50:AA50"/>
    <mergeCell ref="Z51:AA51"/>
    <mergeCell ref="Z52:AA52"/>
    <mergeCell ref="Z45:AA45"/>
    <mergeCell ref="Z46:AA46"/>
    <mergeCell ref="Z47:AA47"/>
    <mergeCell ref="Y36:AA36"/>
    <mergeCell ref="Z38:AA38"/>
    <mergeCell ref="Z39:AA39"/>
    <mergeCell ref="Z40:AA40"/>
    <mergeCell ref="Z24:AA24"/>
    <mergeCell ref="Z34:AA34"/>
    <mergeCell ref="Z26:AA26"/>
    <mergeCell ref="Z27:AA27"/>
    <mergeCell ref="Z32:AA32"/>
    <mergeCell ref="Z33:AA33"/>
    <mergeCell ref="Z31:AA31"/>
    <mergeCell ref="Z53:AA53"/>
    <mergeCell ref="AH6:AJ6"/>
    <mergeCell ref="AH22:AI22"/>
    <mergeCell ref="Z18:AA18"/>
    <mergeCell ref="Z25:AA25"/>
    <mergeCell ref="Z16:AA16"/>
    <mergeCell ref="Z30:AA30"/>
    <mergeCell ref="Z48:AA48"/>
    <mergeCell ref="Z42:AA42"/>
    <mergeCell ref="Z43:AA43"/>
    <mergeCell ref="Z44:AA44"/>
    <mergeCell ref="Z49:AA49"/>
    <mergeCell ref="Z41:AA41"/>
    <mergeCell ref="Z37:AA37"/>
    <mergeCell ref="Z20:AA20"/>
    <mergeCell ref="Z21:AA21"/>
    <mergeCell ref="A1:W1"/>
    <mergeCell ref="AE13:AF13"/>
    <mergeCell ref="A4:C4"/>
    <mergeCell ref="A3:C3"/>
    <mergeCell ref="D3:G3"/>
    <mergeCell ref="H3:K3"/>
    <mergeCell ref="L3:O3"/>
    <mergeCell ref="P3:S3"/>
    <mergeCell ref="T3:W3"/>
    <mergeCell ref="Z4:AA4"/>
    <mergeCell ref="Z6:AA6"/>
    <mergeCell ref="Z5:AA5"/>
    <mergeCell ref="Z7:AA7"/>
    <mergeCell ref="Z8:AA8"/>
    <mergeCell ref="Z9:AA9"/>
    <mergeCell ref="A2:W2"/>
  </mergeCells>
  <conditionalFormatting sqref="Z18:AA18">
    <cfRule type="cellIs" dxfId="0" priority="1" operator="equal">
      <formula>4159</formula>
    </cfRule>
    <cfRule type="cellIs" priority="2" operator="equal">
      <formula>$AE$17</formula>
    </cfRule>
  </conditionalFormatting>
  <dataValidations count="8">
    <dataValidation type="list" allowBlank="1" showInputMessage="1" showErrorMessage="1" sqref="Z3">
      <formula1>$AF$2:$AG$2</formula1>
    </dataValidation>
    <dataValidation type="list" allowBlank="1" showInputMessage="1" showErrorMessage="1" sqref="Z5">
      <formula1>$AE$22:$AE$41</formula1>
    </dataValidation>
    <dataValidation type="list" allowBlank="1" showInputMessage="1" showErrorMessage="1" sqref="Z6">
      <formula1>$AF$22:$AF$37</formula1>
    </dataValidation>
    <dataValidation type="date" allowBlank="1" showInputMessage="1" showErrorMessage="1" sqref="Z37">
      <formula1>1</formula1>
      <formula2>401769</formula2>
    </dataValidation>
    <dataValidation type="list" allowBlank="1" showInputMessage="1" showErrorMessage="1" sqref="Z13 Z22">
      <formula1>$AD$2:$AD$12</formula1>
    </dataValidation>
    <dataValidation type="list" allowBlank="1" showInputMessage="1" showErrorMessage="1" sqref="Z12">
      <formula1>$AH$17:$AH$20</formula1>
    </dataValidation>
    <dataValidation type="list" allowBlank="1" showInputMessage="1" showErrorMessage="1" sqref="Z11">
      <formula1>$AH$23:$AH$36</formula1>
    </dataValidation>
    <dataValidation type="list" allowBlank="1" showInputMessage="1" showErrorMessage="1" sqref="Z2:AA2">
      <formula1>$AE$3:$AE$10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04" r:id="rId4" name="BT_Atualizar">
          <controlPr defaultSize="0" autoLine="0" r:id="rId5">
            <anchor moveWithCells="1">
              <from>
                <xdr:col>27</xdr:col>
                <xdr:colOff>28575</xdr:colOff>
                <xdr:row>2</xdr:row>
                <xdr:rowOff>180975</xdr:rowOff>
              </from>
              <to>
                <xdr:col>28</xdr:col>
                <xdr:colOff>361950</xdr:colOff>
                <xdr:row>4</xdr:row>
                <xdr:rowOff>152400</xdr:rowOff>
              </to>
            </anchor>
          </controlPr>
        </control>
      </mc:Choice>
      <mc:Fallback>
        <control shapeId="1104" r:id="rId4" name="BT_Atualizar"/>
      </mc:Fallback>
    </mc:AlternateContent>
    <mc:AlternateContent xmlns:mc="http://schemas.openxmlformats.org/markup-compatibility/2006">
      <mc:Choice Requires="x14">
        <control shapeId="1043" r:id="rId6" name="Option Button 19">
          <controlPr defaultSize="0" autoFill="0" autoLine="0" autoPict="0" macro="[0]!OPAtual">
            <anchor moveWithCells="1">
              <from>
                <xdr:col>0</xdr:col>
                <xdr:colOff>47625</xdr:colOff>
                <xdr:row>1</xdr:row>
                <xdr:rowOff>19050</xdr:rowOff>
              </from>
              <to>
                <xdr:col>4</xdr:col>
                <xdr:colOff>152400</xdr:colOff>
                <xdr:row>1</xdr:row>
                <xdr:rowOff>171450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4" r:id="rId7" name="Option Button 20">
          <controlPr defaultSize="0" autoFill="0" autoLine="0" autoPict="0" macro="[0]!Botãodeopção20_Clique">
            <anchor moveWithCells="1">
              <from>
                <xdr:col>4</xdr:col>
                <xdr:colOff>76200</xdr:colOff>
                <xdr:row>0</xdr:row>
                <xdr:rowOff>190500</xdr:rowOff>
              </from>
              <to>
                <xdr:col>9</xdr:col>
                <xdr:colOff>76200</xdr:colOff>
                <xdr:row>2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5" r:id="rId8" name="Option Button 21">
          <controlPr defaultSize="0" autoFill="0" autoLine="0" autoPict="0" macro="[0]!Botãodeopção21_Clique">
            <anchor moveWithCells="1">
              <from>
                <xdr:col>9</xdr:col>
                <xdr:colOff>219075</xdr:colOff>
                <xdr:row>1</xdr:row>
                <xdr:rowOff>0</xdr:rowOff>
              </from>
              <to>
                <xdr:col>16</xdr:col>
                <xdr:colOff>66675</xdr:colOff>
                <xdr:row>2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6" r:id="rId9" name="Option Button 22">
          <controlPr defaultSize="0" autoFill="0" autoLine="0" autoPict="0" macro="[0]!Botãodeopção22_Clique">
            <anchor moveWithCells="1">
              <from>
                <xdr:col>16</xdr:col>
                <xdr:colOff>180975</xdr:colOff>
                <xdr:row>1</xdr:row>
                <xdr:rowOff>19050</xdr:rowOff>
              </from>
              <to>
                <xdr:col>23</xdr:col>
                <xdr:colOff>28575</xdr:colOff>
                <xdr:row>1</xdr:row>
                <xdr:rowOff>180975</xdr:rowOff>
              </to>
            </anchor>
          </controlPr>
        </control>
      </mc:Choice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AXPE!$B$3:$B$29</xm:f>
          </x14:formula1>
          <xm:sqref>AB2:AC2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Q27"/>
  <sheetViews>
    <sheetView topLeftCell="A14" workbookViewId="0">
      <selection activeCell="E24" sqref="E24:E27"/>
    </sheetView>
  </sheetViews>
  <sheetFormatPr defaultRowHeight="15" x14ac:dyDescent="0.25"/>
  <cols>
    <col min="2" max="5" width="10.7109375" bestFit="1" customWidth="1"/>
  </cols>
  <sheetData>
    <row r="1" spans="1:17" x14ac:dyDescent="0.25">
      <c r="A1" s="110"/>
      <c r="B1" s="240" t="s">
        <v>545</v>
      </c>
      <c r="C1" s="241"/>
      <c r="D1" s="241"/>
      <c r="E1" s="242"/>
      <c r="F1" s="249" t="s">
        <v>546</v>
      </c>
      <c r="G1" s="241"/>
      <c r="H1" s="241"/>
      <c r="I1" s="242"/>
      <c r="J1" s="249" t="s">
        <v>547</v>
      </c>
      <c r="K1" s="241"/>
      <c r="L1" s="241"/>
      <c r="M1" s="242"/>
      <c r="N1" s="249" t="s">
        <v>548</v>
      </c>
      <c r="O1" s="241"/>
      <c r="P1" s="241"/>
      <c r="Q1" s="252"/>
    </row>
    <row r="2" spans="1:17" x14ac:dyDescent="0.25">
      <c r="A2" s="111"/>
      <c r="B2" s="243"/>
      <c r="C2" s="244"/>
      <c r="D2" s="244"/>
      <c r="E2" s="245"/>
      <c r="F2" s="250"/>
      <c r="G2" s="244"/>
      <c r="H2" s="244"/>
      <c r="I2" s="245"/>
      <c r="J2" s="250"/>
      <c r="K2" s="244"/>
      <c r="L2" s="244"/>
      <c r="M2" s="245"/>
      <c r="N2" s="250"/>
      <c r="O2" s="244"/>
      <c r="P2" s="244"/>
      <c r="Q2" s="253"/>
    </row>
    <row r="3" spans="1:17" ht="15.75" thickBot="1" x14ac:dyDescent="0.3">
      <c r="A3" s="112" t="s">
        <v>544</v>
      </c>
      <c r="B3" s="246"/>
      <c r="C3" s="247"/>
      <c r="D3" s="247"/>
      <c r="E3" s="248"/>
      <c r="F3" s="251"/>
      <c r="G3" s="247"/>
      <c r="H3" s="247"/>
      <c r="I3" s="248"/>
      <c r="J3" s="251"/>
      <c r="K3" s="247"/>
      <c r="L3" s="247"/>
      <c r="M3" s="248"/>
      <c r="N3" s="251"/>
      <c r="O3" s="247"/>
      <c r="P3" s="247"/>
      <c r="Q3" s="254"/>
    </row>
    <row r="4" spans="1:17" ht="15.75" thickBot="1" x14ac:dyDescent="0.3">
      <c r="A4" s="113"/>
      <c r="B4" s="108" t="s">
        <v>549</v>
      </c>
      <c r="C4" s="109" t="s">
        <v>550</v>
      </c>
      <c r="D4" s="109" t="s">
        <v>551</v>
      </c>
      <c r="E4" s="109" t="s">
        <v>552</v>
      </c>
      <c r="F4" s="109" t="s">
        <v>549</v>
      </c>
      <c r="G4" s="109" t="s">
        <v>550</v>
      </c>
      <c r="H4" s="109" t="s">
        <v>551</v>
      </c>
      <c r="I4" s="109" t="s">
        <v>552</v>
      </c>
      <c r="J4" s="109" t="s">
        <v>549</v>
      </c>
      <c r="K4" s="109" t="s">
        <v>550</v>
      </c>
      <c r="L4" s="109" t="s">
        <v>551</v>
      </c>
      <c r="M4" s="109" t="s">
        <v>552</v>
      </c>
      <c r="N4" s="109" t="s">
        <v>549</v>
      </c>
      <c r="O4" s="109" t="s">
        <v>550</v>
      </c>
      <c r="P4" s="109" t="s">
        <v>551</v>
      </c>
      <c r="Q4" s="114" t="s">
        <v>552</v>
      </c>
    </row>
    <row r="5" spans="1:17" ht="15.75" thickBot="1" x14ac:dyDescent="0.3">
      <c r="A5" s="115" t="s">
        <v>553</v>
      </c>
      <c r="B5" s="109">
        <v>107.5</v>
      </c>
      <c r="C5" s="109">
        <v>178.45</v>
      </c>
      <c r="D5" s="109">
        <v>478.04</v>
      </c>
      <c r="E5" s="109">
        <v>763.99</v>
      </c>
      <c r="F5" s="109">
        <v>109.37</v>
      </c>
      <c r="G5" s="109">
        <v>181.55</v>
      </c>
      <c r="H5" s="109">
        <v>486.34</v>
      </c>
      <c r="I5" s="109">
        <v>777.26</v>
      </c>
      <c r="J5" s="109">
        <v>111.27</v>
      </c>
      <c r="K5" s="109">
        <v>184.7</v>
      </c>
      <c r="L5" s="109">
        <v>494.78</v>
      </c>
      <c r="M5" s="109">
        <v>790.75</v>
      </c>
      <c r="N5" s="109">
        <v>113.2</v>
      </c>
      <c r="O5" s="109">
        <v>187.91</v>
      </c>
      <c r="P5" s="109">
        <v>503.38</v>
      </c>
      <c r="Q5" s="114">
        <v>804.49</v>
      </c>
    </row>
    <row r="6" spans="1:17" ht="15.75" thickBot="1" x14ac:dyDescent="0.3">
      <c r="A6" s="115" t="s">
        <v>554</v>
      </c>
      <c r="B6" s="109">
        <v>91.82</v>
      </c>
      <c r="C6" s="109">
        <v>152.41</v>
      </c>
      <c r="D6" s="109">
        <v>269.74</v>
      </c>
      <c r="E6" s="109">
        <v>513.97</v>
      </c>
      <c r="F6" s="109">
        <v>93.41</v>
      </c>
      <c r="G6" s="109">
        <v>155.07</v>
      </c>
      <c r="H6" s="109">
        <v>274.42</v>
      </c>
      <c r="I6" s="109">
        <v>522.9</v>
      </c>
      <c r="J6" s="109">
        <v>95.04</v>
      </c>
      <c r="K6" s="109">
        <v>157.76</v>
      </c>
      <c r="L6" s="109">
        <v>279.19</v>
      </c>
      <c r="M6" s="109">
        <v>531.99</v>
      </c>
      <c r="N6" s="109">
        <v>96.69</v>
      </c>
      <c r="O6" s="109">
        <v>160.5</v>
      </c>
      <c r="P6" s="109">
        <v>284.04000000000002</v>
      </c>
      <c r="Q6" s="114">
        <v>541.23</v>
      </c>
    </row>
    <row r="7" spans="1:17" ht="15.75" thickBot="1" x14ac:dyDescent="0.3">
      <c r="A7" s="115" t="s">
        <v>555</v>
      </c>
      <c r="B7" s="109">
        <v>76.069999999999993</v>
      </c>
      <c r="C7" s="109">
        <v>126.26</v>
      </c>
      <c r="D7" s="109">
        <v>214.36</v>
      </c>
      <c r="E7" s="109">
        <v>416.69</v>
      </c>
      <c r="F7" s="109">
        <v>77.39</v>
      </c>
      <c r="G7" s="109">
        <v>128.47</v>
      </c>
      <c r="H7" s="109">
        <v>218.08</v>
      </c>
      <c r="I7" s="109">
        <v>423.94</v>
      </c>
      <c r="J7" s="109">
        <v>78.73</v>
      </c>
      <c r="K7" s="109">
        <v>130.69999999999999</v>
      </c>
      <c r="L7" s="109">
        <v>221.87</v>
      </c>
      <c r="M7" s="109">
        <v>431.3</v>
      </c>
      <c r="N7" s="109">
        <v>80.099999999999994</v>
      </c>
      <c r="O7" s="109">
        <v>132.97</v>
      </c>
      <c r="P7" s="109">
        <v>225.72</v>
      </c>
      <c r="Q7" s="114">
        <v>438.79</v>
      </c>
    </row>
    <row r="8" spans="1:17" ht="15.75" thickBot="1" x14ac:dyDescent="0.3">
      <c r="A8" s="115" t="s">
        <v>556</v>
      </c>
      <c r="B8" s="109">
        <v>51.99</v>
      </c>
      <c r="C8" s="109">
        <v>92.35</v>
      </c>
      <c r="D8" s="109">
        <v>73.81</v>
      </c>
      <c r="E8" s="109">
        <v>218.15</v>
      </c>
      <c r="F8" s="109">
        <v>52.89</v>
      </c>
      <c r="G8" s="109">
        <v>87.8</v>
      </c>
      <c r="H8" s="109">
        <v>75.09</v>
      </c>
      <c r="I8" s="109">
        <v>215.78</v>
      </c>
      <c r="J8" s="109">
        <v>53.81</v>
      </c>
      <c r="K8" s="109">
        <v>89.33</v>
      </c>
      <c r="L8" s="109">
        <v>76.400000000000006</v>
      </c>
      <c r="M8" s="109">
        <v>219.54</v>
      </c>
      <c r="N8" s="109">
        <v>54.75</v>
      </c>
      <c r="O8" s="109">
        <v>90.88</v>
      </c>
      <c r="P8" s="109">
        <v>77.72</v>
      </c>
      <c r="Q8" s="114">
        <v>223.35</v>
      </c>
    </row>
    <row r="9" spans="1:17" ht="15.75" thickBot="1" x14ac:dyDescent="0.3">
      <c r="A9" s="115" t="s">
        <v>557</v>
      </c>
      <c r="B9" s="109">
        <v>42.8</v>
      </c>
      <c r="C9" s="109">
        <v>71.05</v>
      </c>
      <c r="D9" s="109">
        <v>58.26</v>
      </c>
      <c r="E9" s="109">
        <v>172.11</v>
      </c>
      <c r="F9" s="109">
        <v>43.54</v>
      </c>
      <c r="G9" s="109">
        <v>72.28</v>
      </c>
      <c r="H9" s="109">
        <v>59.27</v>
      </c>
      <c r="I9" s="109">
        <v>175.09</v>
      </c>
      <c r="J9" s="109">
        <v>44.3</v>
      </c>
      <c r="K9" s="109">
        <v>73.540000000000006</v>
      </c>
      <c r="L9" s="109">
        <v>60.3</v>
      </c>
      <c r="M9" s="109">
        <v>178.14</v>
      </c>
      <c r="N9" s="109">
        <v>45.07</v>
      </c>
      <c r="O9" s="109">
        <v>74.81</v>
      </c>
      <c r="P9" s="109">
        <v>61.35</v>
      </c>
      <c r="Q9" s="114">
        <v>181.23</v>
      </c>
    </row>
    <row r="10" spans="1:17" ht="15.75" thickBot="1" x14ac:dyDescent="0.3">
      <c r="A10" s="115" t="s">
        <v>558</v>
      </c>
      <c r="B10" s="109">
        <v>31.7</v>
      </c>
      <c r="C10" s="109">
        <v>52.62</v>
      </c>
      <c r="D10" s="109">
        <v>41.88</v>
      </c>
      <c r="E10" s="109">
        <v>126.2</v>
      </c>
      <c r="F10" s="109">
        <v>32.25</v>
      </c>
      <c r="G10" s="109">
        <v>53.54</v>
      </c>
      <c r="H10" s="109">
        <v>42.61</v>
      </c>
      <c r="I10" s="109">
        <v>128.4</v>
      </c>
      <c r="J10" s="109">
        <v>32.81</v>
      </c>
      <c r="K10" s="109">
        <v>54.47</v>
      </c>
      <c r="L10" s="109">
        <v>43.35</v>
      </c>
      <c r="M10" s="109">
        <v>130.63</v>
      </c>
      <c r="N10" s="109">
        <v>33.380000000000003</v>
      </c>
      <c r="O10" s="109">
        <v>55.41</v>
      </c>
      <c r="P10" s="109">
        <v>44.1</v>
      </c>
      <c r="Q10" s="114">
        <v>132.88999999999999</v>
      </c>
    </row>
    <row r="11" spans="1:17" ht="15.75" thickBot="1" x14ac:dyDescent="0.3">
      <c r="A11" s="115" t="s">
        <v>559</v>
      </c>
      <c r="B11" s="109">
        <v>30.26</v>
      </c>
      <c r="C11" s="109">
        <v>50.23</v>
      </c>
      <c r="D11" s="109"/>
      <c r="E11" s="109">
        <v>80.489999999999995</v>
      </c>
      <c r="F11" s="109">
        <v>30.79</v>
      </c>
      <c r="G11" s="109">
        <v>51.1</v>
      </c>
      <c r="H11" s="109"/>
      <c r="I11" s="109">
        <v>81.89</v>
      </c>
      <c r="J11" s="109">
        <v>31.32</v>
      </c>
      <c r="K11" s="109">
        <v>51.99</v>
      </c>
      <c r="L11" s="109"/>
      <c r="M11" s="109">
        <v>83.31</v>
      </c>
      <c r="N11" s="109">
        <v>31.86</v>
      </c>
      <c r="O11" s="109">
        <v>52.89</v>
      </c>
      <c r="P11" s="109"/>
      <c r="Q11" s="114">
        <v>84.75</v>
      </c>
    </row>
    <row r="12" spans="1:17" ht="15.75" thickBot="1" x14ac:dyDescent="0.3">
      <c r="A12" s="115" t="s">
        <v>560</v>
      </c>
      <c r="B12" s="109">
        <v>22.38</v>
      </c>
      <c r="C12" s="109">
        <v>37.159999999999997</v>
      </c>
      <c r="D12" s="109"/>
      <c r="E12" s="109">
        <v>59.54</v>
      </c>
      <c r="F12" s="109">
        <v>22.77</v>
      </c>
      <c r="G12" s="109">
        <v>37.799999999999997</v>
      </c>
      <c r="H12" s="109"/>
      <c r="I12" s="109">
        <v>60.57</v>
      </c>
      <c r="J12" s="109">
        <v>23.16</v>
      </c>
      <c r="K12" s="109">
        <v>38.450000000000003</v>
      </c>
      <c r="L12" s="109"/>
      <c r="M12" s="109">
        <v>61.61</v>
      </c>
      <c r="N12" s="109">
        <v>23.57</v>
      </c>
      <c r="O12" s="109">
        <v>39.119999999999997</v>
      </c>
      <c r="P12" s="109"/>
      <c r="Q12" s="114">
        <v>62.69</v>
      </c>
    </row>
    <row r="13" spans="1:17" x14ac:dyDescent="0.25">
      <c r="A13" s="116" t="s">
        <v>561</v>
      </c>
      <c r="B13" s="117">
        <v>18.16</v>
      </c>
      <c r="C13" s="117">
        <v>30.13</v>
      </c>
      <c r="D13" s="117"/>
      <c r="E13" s="117">
        <v>48.29</v>
      </c>
      <c r="F13" s="117">
        <v>18.48</v>
      </c>
      <c r="G13" s="117">
        <v>30.67</v>
      </c>
      <c r="H13" s="117"/>
      <c r="I13" s="117">
        <v>49.15</v>
      </c>
      <c r="J13" s="117">
        <v>18.8</v>
      </c>
      <c r="K13" s="117">
        <v>31.2</v>
      </c>
      <c r="L13" s="117"/>
      <c r="M13" s="117">
        <v>50</v>
      </c>
      <c r="N13" s="117">
        <v>19.12</v>
      </c>
      <c r="O13" s="117">
        <v>31.74</v>
      </c>
      <c r="P13" s="117"/>
      <c r="Q13" s="118">
        <v>50.86</v>
      </c>
    </row>
    <row r="17" spans="1:5" x14ac:dyDescent="0.25">
      <c r="A17" s="119"/>
    </row>
    <row r="18" spans="1:5" x14ac:dyDescent="0.25">
      <c r="A18" s="120" t="s">
        <v>562</v>
      </c>
      <c r="B18" s="255" t="s">
        <v>563</v>
      </c>
      <c r="C18" s="255"/>
      <c r="D18" s="255"/>
      <c r="E18" s="255"/>
    </row>
    <row r="19" spans="1:5" ht="53.25" x14ac:dyDescent="0.25">
      <c r="A19" s="121"/>
      <c r="B19" s="123" t="s">
        <v>545</v>
      </c>
      <c r="C19" s="123" t="s">
        <v>564</v>
      </c>
      <c r="D19" s="123" t="s">
        <v>565</v>
      </c>
      <c r="E19" s="123" t="s">
        <v>566</v>
      </c>
    </row>
    <row r="20" spans="1:5" x14ac:dyDescent="0.25">
      <c r="A20" s="120" t="s">
        <v>520</v>
      </c>
      <c r="B20" s="122">
        <v>8889.52</v>
      </c>
      <c r="C20" s="122">
        <v>9575.9500000000007</v>
      </c>
      <c r="D20" s="122">
        <v>10315.370000000001</v>
      </c>
      <c r="E20" s="122">
        <v>11111.9</v>
      </c>
    </row>
    <row r="21" spans="1:5" x14ac:dyDescent="0.25">
      <c r="A21" s="120" t="s">
        <v>521</v>
      </c>
      <c r="B21" s="122">
        <v>7431.09</v>
      </c>
      <c r="C21" s="122">
        <v>8004.9</v>
      </c>
      <c r="D21" s="122">
        <v>8623.02</v>
      </c>
      <c r="E21" s="122">
        <v>9288.86</v>
      </c>
    </row>
    <row r="22" spans="1:5" x14ac:dyDescent="0.25">
      <c r="A22" s="120" t="s">
        <v>522</v>
      </c>
      <c r="B22" s="122">
        <v>5833.75</v>
      </c>
      <c r="C22" s="122">
        <v>6284.22</v>
      </c>
      <c r="D22" s="122">
        <v>6769.47</v>
      </c>
      <c r="E22" s="122">
        <v>7292.19</v>
      </c>
    </row>
    <row r="23" spans="1:5" x14ac:dyDescent="0.25">
      <c r="A23" s="120" t="s">
        <v>523</v>
      </c>
      <c r="B23" s="122">
        <v>4236.41</v>
      </c>
      <c r="C23" s="122">
        <v>4563.53</v>
      </c>
      <c r="D23" s="122">
        <v>4915.92</v>
      </c>
      <c r="E23" s="122">
        <v>5295.51</v>
      </c>
    </row>
    <row r="24" spans="1:5" x14ac:dyDescent="0.25">
      <c r="A24" s="123" t="s">
        <v>520</v>
      </c>
      <c r="B24" s="124">
        <f>B20*60%</f>
        <v>5333.7120000000004</v>
      </c>
      <c r="C24" s="124">
        <f>C20*60%</f>
        <v>5745.5700000000006</v>
      </c>
      <c r="D24" s="124">
        <f>D20*60%</f>
        <v>6189.2220000000007</v>
      </c>
      <c r="E24" s="124">
        <f>E20*60%</f>
        <v>6667.1399999999994</v>
      </c>
    </row>
    <row r="25" spans="1:5" x14ac:dyDescent="0.25">
      <c r="A25" s="123" t="s">
        <v>521</v>
      </c>
      <c r="B25" s="124">
        <f t="shared" ref="B25:E27" si="0">B21*60%</f>
        <v>4458.6539999999995</v>
      </c>
      <c r="C25" s="124">
        <f t="shared" si="0"/>
        <v>4802.9399999999996</v>
      </c>
      <c r="D25" s="124">
        <f t="shared" si="0"/>
        <v>5173.8119999999999</v>
      </c>
      <c r="E25" s="124">
        <f t="shared" si="0"/>
        <v>5573.3159999999998</v>
      </c>
    </row>
    <row r="26" spans="1:5" x14ac:dyDescent="0.25">
      <c r="A26" s="123" t="s">
        <v>522</v>
      </c>
      <c r="B26" s="124">
        <f t="shared" si="0"/>
        <v>3500.25</v>
      </c>
      <c r="C26" s="124">
        <f t="shared" si="0"/>
        <v>3770.5320000000002</v>
      </c>
      <c r="D26" s="124">
        <f t="shared" si="0"/>
        <v>4061.6819999999998</v>
      </c>
      <c r="E26" s="124">
        <f t="shared" si="0"/>
        <v>4375.3139999999994</v>
      </c>
    </row>
    <row r="27" spans="1:5" x14ac:dyDescent="0.25">
      <c r="A27" s="123" t="s">
        <v>523</v>
      </c>
      <c r="B27" s="124">
        <f t="shared" si="0"/>
        <v>2541.846</v>
      </c>
      <c r="C27" s="124">
        <f t="shared" si="0"/>
        <v>2738.1179999999999</v>
      </c>
      <c r="D27" s="124">
        <f t="shared" si="0"/>
        <v>2949.5520000000001</v>
      </c>
      <c r="E27" s="124">
        <f t="shared" si="0"/>
        <v>3177.306</v>
      </c>
    </row>
  </sheetData>
  <mergeCells count="5">
    <mergeCell ref="B1:E3"/>
    <mergeCell ref="F1:I3"/>
    <mergeCell ref="J1:M3"/>
    <mergeCell ref="N1:Q3"/>
    <mergeCell ref="B18:E1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A49"/>
  <sheetViews>
    <sheetView workbookViewId="0">
      <selection activeCell="D38" sqref="D38"/>
    </sheetView>
  </sheetViews>
  <sheetFormatPr defaultRowHeight="15" x14ac:dyDescent="0.25"/>
  <cols>
    <col min="1" max="1" width="9.5703125" bestFit="1" customWidth="1"/>
  </cols>
  <sheetData>
    <row r="1" spans="1:1" x14ac:dyDescent="0.25">
      <c r="A1" s="36">
        <v>1197.6672000000001</v>
      </c>
    </row>
    <row r="2" spans="1:1" x14ac:dyDescent="0.25">
      <c r="A2" s="37">
        <v>1243.1786</v>
      </c>
    </row>
    <row r="3" spans="1:1" x14ac:dyDescent="0.25">
      <c r="A3" s="37">
        <v>1290.4194</v>
      </c>
    </row>
    <row r="4" spans="1:1" x14ac:dyDescent="0.25">
      <c r="A4" s="37">
        <v>1339.4553000000001</v>
      </c>
    </row>
    <row r="5" spans="1:1" x14ac:dyDescent="0.25">
      <c r="A5" s="37">
        <v>1390.3545999999999</v>
      </c>
    </row>
    <row r="6" spans="1:1" x14ac:dyDescent="0.25">
      <c r="A6" s="36">
        <v>1443.1881000000001</v>
      </c>
    </row>
    <row r="7" spans="1:1" x14ac:dyDescent="0.25">
      <c r="A7" s="37">
        <v>1498.0292999999999</v>
      </c>
    </row>
    <row r="8" spans="1:1" x14ac:dyDescent="0.25">
      <c r="A8" s="37">
        <v>1554.9544000000001</v>
      </c>
    </row>
    <row r="9" spans="1:1" x14ac:dyDescent="0.25">
      <c r="A9" s="37">
        <v>1614.0426</v>
      </c>
    </row>
    <row r="10" spans="1:1" x14ac:dyDescent="0.25">
      <c r="A10" s="37">
        <v>1675.3762999999999</v>
      </c>
    </row>
    <row r="11" spans="1:1" x14ac:dyDescent="0.25">
      <c r="A11" s="36">
        <v>1739.0405000000001</v>
      </c>
    </row>
    <row r="12" spans="1:1" x14ac:dyDescent="0.25">
      <c r="A12" s="37">
        <v>1805.1241</v>
      </c>
    </row>
    <row r="13" spans="1:1" x14ac:dyDescent="0.25">
      <c r="A13" s="37">
        <v>1873.7188000000001</v>
      </c>
    </row>
    <row r="14" spans="1:1" x14ac:dyDescent="0.25">
      <c r="A14" s="37">
        <v>1944.9201</v>
      </c>
    </row>
    <row r="15" spans="1:1" x14ac:dyDescent="0.25">
      <c r="A15" s="37">
        <v>2018.8271</v>
      </c>
    </row>
    <row r="16" spans="1:1" x14ac:dyDescent="0.25">
      <c r="A16" s="36">
        <v>2095.5425</v>
      </c>
    </row>
    <row r="17" spans="1:1" x14ac:dyDescent="0.25">
      <c r="A17" s="37">
        <v>2175.1731</v>
      </c>
    </row>
    <row r="18" spans="1:1" x14ac:dyDescent="0.25">
      <c r="A18" s="37">
        <v>2257.8296999999998</v>
      </c>
    </row>
    <row r="19" spans="1:1" x14ac:dyDescent="0.25">
      <c r="A19" s="37">
        <v>2343.6271999999999</v>
      </c>
    </row>
    <row r="20" spans="1:1" x14ac:dyDescent="0.25">
      <c r="A20" s="37">
        <v>2432.6851000000001</v>
      </c>
    </row>
    <row r="21" spans="1:1" x14ac:dyDescent="0.25">
      <c r="A21" s="36">
        <v>2525.1271000000002</v>
      </c>
    </row>
    <row r="22" spans="1:1" x14ac:dyDescent="0.25">
      <c r="A22" s="37">
        <v>2621.0819000000001</v>
      </c>
    </row>
    <row r="23" spans="1:1" x14ac:dyDescent="0.25">
      <c r="A23" s="37">
        <v>2720.683</v>
      </c>
    </row>
    <row r="24" spans="1:1" x14ac:dyDescent="0.25">
      <c r="A24" s="37">
        <v>2824.069</v>
      </c>
    </row>
    <row r="25" spans="1:1" x14ac:dyDescent="0.25">
      <c r="A25" s="37">
        <v>2931.3836000000001</v>
      </c>
    </row>
    <row r="26" spans="1:1" x14ac:dyDescent="0.25">
      <c r="A26" s="36">
        <v>3042.7761999999998</v>
      </c>
    </row>
    <row r="27" spans="1:1" x14ac:dyDescent="0.25">
      <c r="A27" s="37">
        <v>3158.4016999999999</v>
      </c>
    </row>
    <row r="28" spans="1:1" x14ac:dyDescent="0.25">
      <c r="A28" s="37">
        <v>3278.4209999999998</v>
      </c>
    </row>
    <row r="29" spans="1:1" x14ac:dyDescent="0.25">
      <c r="A29" s="37">
        <v>3403.0010000000002</v>
      </c>
    </row>
    <row r="30" spans="1:1" x14ac:dyDescent="0.25">
      <c r="A30" s="37">
        <v>3532.3150000000001</v>
      </c>
    </row>
    <row r="31" spans="1:1" x14ac:dyDescent="0.25">
      <c r="A31" s="36">
        <v>3666.5430000000001</v>
      </c>
    </row>
    <row r="32" spans="1:1" x14ac:dyDescent="0.25">
      <c r="A32" s="37">
        <v>3805.8715999999999</v>
      </c>
    </row>
    <row r="33" spans="1:1" x14ac:dyDescent="0.25">
      <c r="A33" s="37">
        <v>3950.4947000000002</v>
      </c>
    </row>
    <row r="34" spans="1:1" x14ac:dyDescent="0.25">
      <c r="A34" s="37">
        <v>4100.6135000000004</v>
      </c>
    </row>
    <row r="35" spans="1:1" x14ac:dyDescent="0.25">
      <c r="A35" s="37">
        <v>4256.4368000000004</v>
      </c>
    </row>
    <row r="36" spans="1:1" x14ac:dyDescent="0.25">
      <c r="A36" s="36">
        <v>4418.1814000000004</v>
      </c>
    </row>
    <row r="37" spans="1:1" x14ac:dyDescent="0.25">
      <c r="A37" s="37">
        <v>4586.0722999999998</v>
      </c>
    </row>
    <row r="38" spans="1:1" x14ac:dyDescent="0.25">
      <c r="A38" s="37">
        <v>4760.3431</v>
      </c>
    </row>
    <row r="39" spans="1:1" x14ac:dyDescent="0.25">
      <c r="A39" s="37">
        <v>4941.2361000000001</v>
      </c>
    </row>
    <row r="40" spans="1:1" x14ac:dyDescent="0.25">
      <c r="A40" s="37">
        <v>5129.0030999999999</v>
      </c>
    </row>
    <row r="41" spans="1:1" x14ac:dyDescent="0.25">
      <c r="A41" s="37">
        <v>5323.9052000000001</v>
      </c>
    </row>
    <row r="42" spans="1:1" x14ac:dyDescent="0.25">
      <c r="A42" s="37">
        <v>5526.2136</v>
      </c>
    </row>
    <row r="43" spans="1:1" x14ac:dyDescent="0.25">
      <c r="A43" s="37">
        <v>5736.2097000000003</v>
      </c>
    </row>
    <row r="44" spans="1:1" x14ac:dyDescent="0.25">
      <c r="A44" s="37">
        <v>5954.1857</v>
      </c>
    </row>
    <row r="45" spans="1:1" x14ac:dyDescent="0.25">
      <c r="A45" s="37">
        <v>6180.4447</v>
      </c>
    </row>
    <row r="46" spans="1:1" x14ac:dyDescent="0.25">
      <c r="A46" s="37">
        <v>6415.3015999999998</v>
      </c>
    </row>
    <row r="47" spans="1:1" x14ac:dyDescent="0.25">
      <c r="A47" s="37">
        <v>6659.0830999999998</v>
      </c>
    </row>
    <row r="48" spans="1:1" x14ac:dyDescent="0.25">
      <c r="A48" s="37">
        <v>6912.1283000000003</v>
      </c>
    </row>
    <row r="49" spans="1:1" ht="15.75" thickBot="1" x14ac:dyDescent="0.3">
      <c r="A49" s="38">
        <v>7174.7891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A49"/>
  <sheetViews>
    <sheetView workbookViewId="0">
      <selection activeCell="G17" sqref="F17:G24"/>
    </sheetView>
  </sheetViews>
  <sheetFormatPr defaultRowHeight="15" x14ac:dyDescent="0.25"/>
  <cols>
    <col min="1" max="1" width="12.140625" bestFit="1" customWidth="1"/>
  </cols>
  <sheetData>
    <row r="1" spans="1:1" x14ac:dyDescent="0.25">
      <c r="A1" s="2">
        <v>1263.54</v>
      </c>
    </row>
    <row r="2" spans="1:1" x14ac:dyDescent="0.25">
      <c r="A2" s="2">
        <v>1311.56</v>
      </c>
    </row>
    <row r="3" spans="1:1" x14ac:dyDescent="0.25">
      <c r="A3" s="2">
        <v>1361.4</v>
      </c>
    </row>
    <row r="4" spans="1:1" x14ac:dyDescent="0.25">
      <c r="A4" s="2">
        <v>1413.1299999999999</v>
      </c>
    </row>
    <row r="5" spans="1:1" x14ac:dyDescent="0.25">
      <c r="A5" s="2">
        <v>1466.83</v>
      </c>
    </row>
    <row r="6" spans="1:1" x14ac:dyDescent="0.25">
      <c r="A6" s="2">
        <v>1522.57</v>
      </c>
    </row>
    <row r="7" spans="1:1" x14ac:dyDescent="0.25">
      <c r="A7" s="2">
        <v>1580.42</v>
      </c>
    </row>
    <row r="8" spans="1:1" x14ac:dyDescent="0.25">
      <c r="A8" s="2">
        <v>1640.48</v>
      </c>
    </row>
    <row r="9" spans="1:1" x14ac:dyDescent="0.25">
      <c r="A9" s="2">
        <v>1702.82</v>
      </c>
    </row>
    <row r="10" spans="1:1" x14ac:dyDescent="0.25">
      <c r="A10" s="2">
        <v>1767.53</v>
      </c>
    </row>
    <row r="11" spans="1:1" x14ac:dyDescent="0.25">
      <c r="A11" s="2">
        <v>1834.69</v>
      </c>
    </row>
    <row r="12" spans="1:1" x14ac:dyDescent="0.25">
      <c r="A12" s="2">
        <v>1904.41</v>
      </c>
    </row>
    <row r="13" spans="1:1" x14ac:dyDescent="0.25">
      <c r="A13" s="2">
        <v>1976.78</v>
      </c>
    </row>
    <row r="14" spans="1:1" x14ac:dyDescent="0.25">
      <c r="A14" s="2">
        <v>2051.9</v>
      </c>
    </row>
    <row r="15" spans="1:1" x14ac:dyDescent="0.25">
      <c r="A15" s="2">
        <v>2129.8700000000003</v>
      </c>
    </row>
    <row r="16" spans="1:1" x14ac:dyDescent="0.25">
      <c r="A16" s="2">
        <v>2210.8000000000002</v>
      </c>
    </row>
    <row r="17" spans="1:1" x14ac:dyDescent="0.25">
      <c r="A17" s="2">
        <v>2294.8100000000004</v>
      </c>
    </row>
    <row r="18" spans="1:1" x14ac:dyDescent="0.25">
      <c r="A18" s="2">
        <v>2382.0200000000004</v>
      </c>
    </row>
    <row r="19" spans="1:1" x14ac:dyDescent="0.25">
      <c r="A19" s="2">
        <v>2472.5300000000002</v>
      </c>
    </row>
    <row r="20" spans="1:1" x14ac:dyDescent="0.25">
      <c r="A20" s="2">
        <v>2566.4900000000002</v>
      </c>
    </row>
    <row r="21" spans="1:1" x14ac:dyDescent="0.25">
      <c r="A21" s="2">
        <v>2664.02</v>
      </c>
    </row>
    <row r="22" spans="1:1" x14ac:dyDescent="0.25">
      <c r="A22" s="2">
        <v>2765.25</v>
      </c>
    </row>
    <row r="23" spans="1:1" x14ac:dyDescent="0.25">
      <c r="A23" s="2">
        <v>2870.3300000000004</v>
      </c>
    </row>
    <row r="24" spans="1:1" x14ac:dyDescent="0.25">
      <c r="A24" s="2">
        <v>2979.4</v>
      </c>
    </row>
    <row r="25" spans="1:1" x14ac:dyDescent="0.25">
      <c r="A25" s="2">
        <v>3092.62</v>
      </c>
    </row>
    <row r="26" spans="1:1" x14ac:dyDescent="0.25">
      <c r="A26" s="2">
        <v>3210.14</v>
      </c>
    </row>
    <row r="27" spans="1:1" x14ac:dyDescent="0.25">
      <c r="A27" s="2">
        <v>3332.1200000000003</v>
      </c>
    </row>
    <row r="28" spans="1:1" x14ac:dyDescent="0.25">
      <c r="A28" s="2">
        <v>3458.7400000000002</v>
      </c>
    </row>
    <row r="29" spans="1:1" x14ac:dyDescent="0.25">
      <c r="A29" s="2">
        <v>3590.17</v>
      </c>
    </row>
    <row r="30" spans="1:1" x14ac:dyDescent="0.25">
      <c r="A30" s="2">
        <v>3726.6000000000004</v>
      </c>
    </row>
    <row r="31" spans="1:1" x14ac:dyDescent="0.25">
      <c r="A31" s="2">
        <v>3868.21</v>
      </c>
    </row>
    <row r="32" spans="1:1" x14ac:dyDescent="0.25">
      <c r="A32" s="2">
        <v>4015.2000000000003</v>
      </c>
    </row>
    <row r="33" spans="1:1" x14ac:dyDescent="0.25">
      <c r="A33" s="2">
        <v>4167.7800000000007</v>
      </c>
    </row>
    <row r="34" spans="1:1" x14ac:dyDescent="0.25">
      <c r="A34" s="2">
        <v>4326.16</v>
      </c>
    </row>
    <row r="35" spans="1:1" x14ac:dyDescent="0.25">
      <c r="A35" s="2">
        <v>4490.55</v>
      </c>
    </row>
    <row r="36" spans="1:1" x14ac:dyDescent="0.25">
      <c r="A36" s="2">
        <v>4661.1900000000005</v>
      </c>
    </row>
    <row r="37" spans="1:1" x14ac:dyDescent="0.25">
      <c r="A37" s="2">
        <v>4838.32</v>
      </c>
    </row>
    <row r="38" spans="1:1" x14ac:dyDescent="0.25">
      <c r="A38" s="2">
        <v>5022.17</v>
      </c>
    </row>
    <row r="39" spans="1:1" x14ac:dyDescent="0.25">
      <c r="A39" s="2">
        <v>5213.0200000000004</v>
      </c>
    </row>
    <row r="40" spans="1:1" x14ac:dyDescent="0.25">
      <c r="A40" s="2">
        <v>5411.11</v>
      </c>
    </row>
    <row r="41" spans="1:1" x14ac:dyDescent="0.25">
      <c r="A41" s="2">
        <v>5616.73</v>
      </c>
    </row>
    <row r="42" spans="1:1" x14ac:dyDescent="0.25">
      <c r="A42" s="2">
        <v>5830.17</v>
      </c>
    </row>
    <row r="43" spans="1:1" x14ac:dyDescent="0.25">
      <c r="A43" s="2">
        <v>6051.72</v>
      </c>
    </row>
    <row r="44" spans="1:1" x14ac:dyDescent="0.25">
      <c r="A44" s="2">
        <v>6281.68</v>
      </c>
    </row>
    <row r="45" spans="1:1" x14ac:dyDescent="0.25">
      <c r="A45" s="2">
        <v>6520.38</v>
      </c>
    </row>
    <row r="46" spans="1:1" x14ac:dyDescent="0.25">
      <c r="A46" s="2">
        <v>6768.16</v>
      </c>
    </row>
    <row r="47" spans="1:1" x14ac:dyDescent="0.25">
      <c r="A47" s="2">
        <v>7025.35</v>
      </c>
    </row>
    <row r="48" spans="1:1" x14ac:dyDescent="0.25">
      <c r="A48" s="2">
        <v>7292.31</v>
      </c>
    </row>
    <row r="49" spans="1:1" x14ac:dyDescent="0.25">
      <c r="A49" s="2">
        <v>7569.42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A49"/>
  <sheetViews>
    <sheetView workbookViewId="0">
      <selection activeCell="A50" sqref="A50"/>
    </sheetView>
  </sheetViews>
  <sheetFormatPr defaultRowHeight="15" x14ac:dyDescent="0.25"/>
  <cols>
    <col min="1" max="1" width="12.140625" bestFit="1" customWidth="1"/>
  </cols>
  <sheetData>
    <row r="1" spans="1:1" x14ac:dyDescent="0.25">
      <c r="A1" s="2">
        <v>1326.72</v>
      </c>
    </row>
    <row r="2" spans="1:1" x14ac:dyDescent="0.25">
      <c r="A2" s="2">
        <v>1378.46</v>
      </c>
    </row>
    <row r="3" spans="1:1" x14ac:dyDescent="0.25">
      <c r="A3" s="2">
        <v>1432.22</v>
      </c>
    </row>
    <row r="4" spans="1:1" x14ac:dyDescent="0.25">
      <c r="A4" s="2">
        <v>1488.08</v>
      </c>
    </row>
    <row r="5" spans="1:1" x14ac:dyDescent="0.25">
      <c r="A5" s="2">
        <v>1546.11</v>
      </c>
    </row>
    <row r="6" spans="1:1" x14ac:dyDescent="0.25">
      <c r="A6" s="2">
        <v>1606.41</v>
      </c>
    </row>
    <row r="7" spans="1:1" x14ac:dyDescent="0.25">
      <c r="A7" s="2">
        <v>1669.06</v>
      </c>
    </row>
    <row r="8" spans="1:1" x14ac:dyDescent="0.25">
      <c r="A8" s="2">
        <v>1734.15</v>
      </c>
    </row>
    <row r="9" spans="1:1" x14ac:dyDescent="0.25">
      <c r="A9" s="2">
        <v>1801.79</v>
      </c>
    </row>
    <row r="10" spans="1:1" x14ac:dyDescent="0.25">
      <c r="A10" s="2">
        <v>1872.06</v>
      </c>
    </row>
    <row r="11" spans="1:1" x14ac:dyDescent="0.25">
      <c r="A11" s="2">
        <v>1945.07</v>
      </c>
    </row>
    <row r="12" spans="1:1" x14ac:dyDescent="0.25">
      <c r="A12" s="2">
        <v>2020.92</v>
      </c>
    </row>
    <row r="13" spans="1:1" x14ac:dyDescent="0.25">
      <c r="A13" s="2">
        <v>2099.7400000000002</v>
      </c>
    </row>
    <row r="14" spans="1:1" x14ac:dyDescent="0.25">
      <c r="A14" s="2">
        <v>2181.63</v>
      </c>
    </row>
    <row r="15" spans="1:1" x14ac:dyDescent="0.25">
      <c r="A15" s="2">
        <v>2266.71</v>
      </c>
    </row>
    <row r="16" spans="1:1" x14ac:dyDescent="0.25">
      <c r="A16" s="2">
        <v>2355.12</v>
      </c>
    </row>
    <row r="17" spans="1:1" x14ac:dyDescent="0.25">
      <c r="A17" s="2">
        <v>2446.96</v>
      </c>
    </row>
    <row r="18" spans="1:1" x14ac:dyDescent="0.25">
      <c r="A18" s="2">
        <v>2542.4</v>
      </c>
    </row>
    <row r="19" spans="1:1" x14ac:dyDescent="0.25">
      <c r="A19" s="2">
        <v>2641.55</v>
      </c>
    </row>
    <row r="20" spans="1:1" x14ac:dyDescent="0.25">
      <c r="A20" s="2">
        <v>2744.57</v>
      </c>
    </row>
    <row r="21" spans="1:1" x14ac:dyDescent="0.25">
      <c r="A21" s="2">
        <v>2851.61</v>
      </c>
    </row>
    <row r="22" spans="1:1" x14ac:dyDescent="0.25">
      <c r="A22" s="2">
        <v>2962.82</v>
      </c>
    </row>
    <row r="23" spans="1:1" x14ac:dyDescent="0.25">
      <c r="A23" s="2">
        <v>3078.3700000000003</v>
      </c>
    </row>
    <row r="24" spans="1:1" x14ac:dyDescent="0.25">
      <c r="A24" s="2">
        <v>3198.4300000000003</v>
      </c>
    </row>
    <row r="25" spans="1:1" x14ac:dyDescent="0.25">
      <c r="A25" s="2">
        <v>3323.17</v>
      </c>
    </row>
    <row r="26" spans="1:1" x14ac:dyDescent="0.25">
      <c r="A26" s="2">
        <v>3452.7700000000004</v>
      </c>
    </row>
    <row r="27" spans="1:1" x14ac:dyDescent="0.25">
      <c r="A27" s="2">
        <v>3587.43</v>
      </c>
    </row>
    <row r="28" spans="1:1" x14ac:dyDescent="0.25">
      <c r="A28" s="2">
        <v>3727.34</v>
      </c>
    </row>
    <row r="29" spans="1:1" x14ac:dyDescent="0.25">
      <c r="A29" s="2">
        <v>3872.7000000000003</v>
      </c>
    </row>
    <row r="30" spans="1:1" x14ac:dyDescent="0.25">
      <c r="A30" s="2">
        <v>4023.74</v>
      </c>
    </row>
    <row r="31" spans="1:1" x14ac:dyDescent="0.25">
      <c r="A31" s="2">
        <v>4180.66</v>
      </c>
    </row>
    <row r="32" spans="1:1" x14ac:dyDescent="0.25">
      <c r="A32" s="2">
        <v>4343.71</v>
      </c>
    </row>
    <row r="33" spans="1:1" x14ac:dyDescent="0.25">
      <c r="A33" s="2">
        <v>4513.12</v>
      </c>
    </row>
    <row r="34" spans="1:1" x14ac:dyDescent="0.25">
      <c r="A34" s="2">
        <v>4689.13</v>
      </c>
    </row>
    <row r="35" spans="1:1" x14ac:dyDescent="0.25">
      <c r="A35" s="2">
        <v>4872</v>
      </c>
    </row>
    <row r="36" spans="1:1" x14ac:dyDescent="0.25">
      <c r="A36" s="2">
        <v>5062.01</v>
      </c>
    </row>
    <row r="37" spans="1:1" x14ac:dyDescent="0.25">
      <c r="A37" s="2">
        <v>5259.43</v>
      </c>
    </row>
    <row r="38" spans="1:1" x14ac:dyDescent="0.25">
      <c r="A38" s="2">
        <v>5464.55</v>
      </c>
    </row>
    <row r="39" spans="1:1" x14ac:dyDescent="0.25">
      <c r="A39" s="2">
        <v>5677.66</v>
      </c>
    </row>
    <row r="40" spans="1:1" x14ac:dyDescent="0.25">
      <c r="A40" s="2">
        <v>5899.09</v>
      </c>
    </row>
    <row r="41" spans="1:1" x14ac:dyDescent="0.25">
      <c r="A41" s="2">
        <v>6129.16</v>
      </c>
    </row>
    <row r="42" spans="1:1" x14ac:dyDescent="0.25">
      <c r="A42" s="2">
        <v>6368.2</v>
      </c>
    </row>
    <row r="43" spans="1:1" x14ac:dyDescent="0.25">
      <c r="A43" s="2">
        <v>6616.56</v>
      </c>
    </row>
    <row r="44" spans="1:1" x14ac:dyDescent="0.25">
      <c r="A44" s="2">
        <v>6874.6</v>
      </c>
    </row>
    <row r="45" spans="1:1" x14ac:dyDescent="0.25">
      <c r="A45" s="2">
        <v>7142.71</v>
      </c>
    </row>
    <row r="46" spans="1:1" x14ac:dyDescent="0.25">
      <c r="A46" s="2">
        <v>7421.28</v>
      </c>
    </row>
    <row r="47" spans="1:1" x14ac:dyDescent="0.25">
      <c r="A47" s="2">
        <v>7710.71</v>
      </c>
    </row>
    <row r="48" spans="1:1" x14ac:dyDescent="0.25">
      <c r="A48" s="2">
        <v>8011.42</v>
      </c>
    </row>
    <row r="49" spans="1:1" x14ac:dyDescent="0.25">
      <c r="A49" s="2">
        <v>8323.8700000000008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2:C29"/>
  <sheetViews>
    <sheetView workbookViewId="0">
      <selection activeCell="H10" sqref="H10"/>
    </sheetView>
  </sheetViews>
  <sheetFormatPr defaultRowHeight="15" x14ac:dyDescent="0.25"/>
  <cols>
    <col min="1" max="1" width="19.28515625" bestFit="1" customWidth="1"/>
    <col min="2" max="2" width="6" bestFit="1" customWidth="1"/>
    <col min="3" max="3" width="9.5703125" bestFit="1" customWidth="1"/>
  </cols>
  <sheetData>
    <row r="2" spans="1:3" x14ac:dyDescent="0.25">
      <c r="A2" t="s">
        <v>573</v>
      </c>
      <c r="B2" t="s">
        <v>574</v>
      </c>
      <c r="C2" t="s">
        <v>85</v>
      </c>
    </row>
    <row r="3" spans="1:3" x14ac:dyDescent="0.25">
      <c r="A3" s="126" t="s">
        <v>575</v>
      </c>
      <c r="B3" s="126" t="s">
        <v>568</v>
      </c>
      <c r="C3" s="127">
        <v>66</v>
      </c>
    </row>
    <row r="4" spans="1:3" x14ac:dyDescent="0.25">
      <c r="A4" s="126" t="s">
        <v>576</v>
      </c>
      <c r="B4" s="126" t="s">
        <v>569</v>
      </c>
      <c r="C4" s="127">
        <v>66</v>
      </c>
    </row>
    <row r="5" spans="1:3" x14ac:dyDescent="0.25">
      <c r="A5" s="126" t="s">
        <v>578</v>
      </c>
      <c r="B5" s="126" t="s">
        <v>570</v>
      </c>
      <c r="C5" s="127">
        <v>66</v>
      </c>
    </row>
    <row r="6" spans="1:3" x14ac:dyDescent="0.25">
      <c r="A6" s="126" t="s">
        <v>577</v>
      </c>
      <c r="B6" s="126" t="s">
        <v>571</v>
      </c>
      <c r="C6" s="127">
        <v>66</v>
      </c>
    </row>
    <row r="7" spans="1:3" x14ac:dyDescent="0.25">
      <c r="A7" s="126" t="s">
        <v>579</v>
      </c>
      <c r="B7" s="126" t="s">
        <v>572</v>
      </c>
      <c r="C7" s="127">
        <v>74</v>
      </c>
    </row>
    <row r="8" spans="1:3" x14ac:dyDescent="0.25">
      <c r="A8" s="126" t="s">
        <v>580</v>
      </c>
      <c r="B8" s="126" t="s">
        <v>581</v>
      </c>
      <c r="C8" s="127">
        <v>74</v>
      </c>
    </row>
    <row r="9" spans="1:3" x14ac:dyDescent="0.25">
      <c r="A9" s="126" t="s">
        <v>582</v>
      </c>
      <c r="B9" s="126" t="s">
        <v>583</v>
      </c>
      <c r="C9" s="127">
        <v>95</v>
      </c>
    </row>
    <row r="10" spans="1:3" x14ac:dyDescent="0.25">
      <c r="A10" s="126" t="s">
        <v>584</v>
      </c>
      <c r="B10" s="126" t="s">
        <v>585</v>
      </c>
      <c r="C10" s="127">
        <v>74</v>
      </c>
    </row>
    <row r="11" spans="1:3" x14ac:dyDescent="0.25">
      <c r="A11" s="126" t="s">
        <v>586</v>
      </c>
      <c r="B11" s="126" t="s">
        <v>587</v>
      </c>
      <c r="C11" s="127">
        <v>74</v>
      </c>
    </row>
    <row r="12" spans="1:3" x14ac:dyDescent="0.25">
      <c r="A12" s="126" t="s">
        <v>588</v>
      </c>
      <c r="B12" s="126" t="s">
        <v>589</v>
      </c>
      <c r="C12" s="127">
        <v>66</v>
      </c>
    </row>
    <row r="13" spans="1:3" x14ac:dyDescent="0.25">
      <c r="A13" s="126" t="s">
        <v>594</v>
      </c>
      <c r="B13" s="126" t="s">
        <v>595</v>
      </c>
      <c r="C13" s="127">
        <v>89</v>
      </c>
    </row>
    <row r="14" spans="1:3" x14ac:dyDescent="0.25">
      <c r="A14" s="126" t="s">
        <v>592</v>
      </c>
      <c r="B14" s="126" t="s">
        <v>593</v>
      </c>
      <c r="C14" s="127">
        <v>74</v>
      </c>
    </row>
    <row r="15" spans="1:3" x14ac:dyDescent="0.25">
      <c r="A15" s="126" t="s">
        <v>590</v>
      </c>
      <c r="B15" s="126" t="s">
        <v>591</v>
      </c>
      <c r="C15" s="127">
        <v>74</v>
      </c>
    </row>
    <row r="16" spans="1:3" x14ac:dyDescent="0.25">
      <c r="A16" s="126" t="s">
        <v>596</v>
      </c>
      <c r="B16" s="126" t="s">
        <v>597</v>
      </c>
      <c r="C16" s="127">
        <v>66</v>
      </c>
    </row>
    <row r="17" spans="1:3" x14ac:dyDescent="0.25">
      <c r="A17" s="126" t="s">
        <v>598</v>
      </c>
      <c r="B17" s="126" t="s">
        <v>599</v>
      </c>
      <c r="C17" s="127">
        <v>66</v>
      </c>
    </row>
    <row r="18" spans="1:3" x14ac:dyDescent="0.25">
      <c r="A18" s="126" t="s">
        <v>602</v>
      </c>
      <c r="B18" s="126" t="s">
        <v>603</v>
      </c>
      <c r="C18" s="127">
        <v>66</v>
      </c>
    </row>
    <row r="19" spans="1:3" x14ac:dyDescent="0.25">
      <c r="A19" s="126" t="s">
        <v>604</v>
      </c>
      <c r="B19" s="126" t="s">
        <v>605</v>
      </c>
      <c r="C19" s="127">
        <v>66</v>
      </c>
    </row>
    <row r="20" spans="1:3" x14ac:dyDescent="0.25">
      <c r="A20" s="126" t="s">
        <v>600</v>
      </c>
      <c r="B20" s="126" t="s">
        <v>601</v>
      </c>
      <c r="C20" s="127">
        <v>66</v>
      </c>
    </row>
    <row r="21" spans="1:3" x14ac:dyDescent="0.25">
      <c r="A21" s="126" t="s">
        <v>606</v>
      </c>
      <c r="B21" s="126" t="s">
        <v>607</v>
      </c>
      <c r="C21" s="127">
        <v>89</v>
      </c>
    </row>
    <row r="22" spans="1:3" x14ac:dyDescent="0.25">
      <c r="A22" s="126" t="s">
        <v>608</v>
      </c>
      <c r="B22" s="126" t="s">
        <v>609</v>
      </c>
      <c r="C22" s="127">
        <v>66</v>
      </c>
    </row>
    <row r="23" spans="1:3" x14ac:dyDescent="0.25">
      <c r="A23" s="126" t="s">
        <v>612</v>
      </c>
      <c r="B23" s="126" t="s">
        <v>613</v>
      </c>
      <c r="C23" s="127">
        <v>66</v>
      </c>
    </row>
    <row r="24" spans="1:3" x14ac:dyDescent="0.25">
      <c r="A24" s="126" t="s">
        <v>614</v>
      </c>
      <c r="B24" s="126" t="s">
        <v>615</v>
      </c>
      <c r="C24" s="127">
        <v>81</v>
      </c>
    </row>
    <row r="25" spans="1:3" x14ac:dyDescent="0.25">
      <c r="A25" s="126" t="s">
        <v>610</v>
      </c>
      <c r="B25" s="126" t="s">
        <v>611</v>
      </c>
      <c r="C25" s="127">
        <v>81</v>
      </c>
    </row>
    <row r="26" spans="1:3" x14ac:dyDescent="0.25">
      <c r="A26" s="126" t="s">
        <v>616</v>
      </c>
      <c r="B26" s="126" t="s">
        <v>617</v>
      </c>
      <c r="C26" s="127">
        <v>81</v>
      </c>
    </row>
    <row r="27" spans="1:3" x14ac:dyDescent="0.25">
      <c r="A27" s="126" t="s">
        <v>620</v>
      </c>
      <c r="B27" s="126" t="s">
        <v>621</v>
      </c>
      <c r="C27" s="127">
        <v>66</v>
      </c>
    </row>
    <row r="28" spans="1:3" x14ac:dyDescent="0.25">
      <c r="A28" s="126" t="s">
        <v>618</v>
      </c>
      <c r="B28" s="126" t="s">
        <v>619</v>
      </c>
      <c r="C28" s="127">
        <v>89</v>
      </c>
    </row>
    <row r="29" spans="1:3" x14ac:dyDescent="0.25">
      <c r="A29" s="126" t="s">
        <v>622</v>
      </c>
      <c r="B29" s="126" t="s">
        <v>623</v>
      </c>
      <c r="C29" s="127">
        <v>66</v>
      </c>
    </row>
  </sheetData>
  <sortState ref="A3:D29">
    <sortCondition ref="B3:B29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O50"/>
  <sheetViews>
    <sheetView topLeftCell="A32" workbookViewId="0">
      <selection activeCell="E56" sqref="E56"/>
    </sheetView>
  </sheetViews>
  <sheetFormatPr defaultRowHeight="15" x14ac:dyDescent="0.25"/>
  <cols>
    <col min="3" max="3" width="11.140625" bestFit="1" customWidth="1"/>
    <col min="4" max="4" width="24.7109375" customWidth="1"/>
    <col min="5" max="5" width="12.140625" bestFit="1" customWidth="1"/>
    <col min="6" max="6" width="21.7109375" customWidth="1"/>
    <col min="7" max="7" width="12.140625" bestFit="1" customWidth="1"/>
    <col min="8" max="8" width="21.7109375" customWidth="1"/>
    <col min="9" max="9" width="12.140625" bestFit="1" customWidth="1"/>
    <col min="10" max="10" width="21.85546875" customWidth="1"/>
    <col min="11" max="11" width="27" customWidth="1"/>
    <col min="15" max="15" width="42.5703125" customWidth="1"/>
  </cols>
  <sheetData>
    <row r="1" spans="1:15" x14ac:dyDescent="0.25">
      <c r="A1" s="4" t="s">
        <v>127</v>
      </c>
      <c r="B1" s="239" t="s">
        <v>128</v>
      </c>
      <c r="C1" s="239"/>
      <c r="D1" s="4" t="s">
        <v>130</v>
      </c>
      <c r="E1" s="5">
        <v>2013</v>
      </c>
      <c r="F1" s="4" t="s">
        <v>130</v>
      </c>
      <c r="G1" s="5">
        <v>2014</v>
      </c>
      <c r="H1" s="4" t="s">
        <v>130</v>
      </c>
      <c r="I1" s="5">
        <v>2015</v>
      </c>
      <c r="J1" s="4" t="s">
        <v>130</v>
      </c>
      <c r="K1" s="4"/>
      <c r="L1" s="4"/>
      <c r="M1" s="4"/>
      <c r="N1" s="4"/>
      <c r="O1" s="4"/>
    </row>
    <row r="2" spans="1:15" x14ac:dyDescent="0.25">
      <c r="A2" s="4">
        <v>2</v>
      </c>
      <c r="B2" s="4" t="s">
        <v>131</v>
      </c>
      <c r="C2" s="7">
        <v>1034.5899999999999</v>
      </c>
      <c r="D2" s="7" t="str">
        <f>B2&amp;"="&amp;"Plan3.Cells"&amp;"("&amp;A2&amp;","&amp;"3"&amp;")"</f>
        <v>[C5]=Plan3.Cells(2,3)</v>
      </c>
      <c r="E2" s="9">
        <v>1086.3195000000001</v>
      </c>
      <c r="F2" s="7" t="str">
        <f>B2&amp;"="&amp;"Plan3.Cells"&amp;"("&amp;A2&amp;","&amp;"5"&amp;")"</f>
        <v>[C5]=Plan3.Cells(2,5)</v>
      </c>
      <c r="G2" s="9">
        <v>1140.635475</v>
      </c>
      <c r="H2" s="7" t="str">
        <f>B2&amp;"="&amp;"Plan3.Cells"&amp;"("&amp;A2&amp;","&amp;"7"&amp;")"</f>
        <v>[C5]=Plan3.Cells(2,7)</v>
      </c>
      <c r="I2" s="9">
        <v>1197.66724875</v>
      </c>
      <c r="J2" s="7" t="str">
        <f>B2&amp;"="&amp;"Plan3.Cells"&amp;"("&amp;A2&amp;","&amp;"9"&amp;")"</f>
        <v>[C5]=Plan3.Cells(2,9)</v>
      </c>
      <c r="K2" s="4"/>
      <c r="L2" s="4"/>
      <c r="M2" s="4"/>
      <c r="N2" s="4"/>
      <c r="O2" s="4"/>
    </row>
    <row r="3" spans="1:15" x14ac:dyDescent="0.25">
      <c r="A3" s="4">
        <v>3</v>
      </c>
      <c r="B3" s="4" t="s">
        <v>132</v>
      </c>
      <c r="C3" s="8">
        <v>1071.8399999999999</v>
      </c>
      <c r="D3" s="7" t="str">
        <f t="shared" ref="D3:D50" si="0">B3&amp;"="&amp;"Plan3.Cells"&amp;"("&amp;A3&amp;","&amp;"3"&amp;")"</f>
        <v>[C6]=Plan3.Cells(3,3)</v>
      </c>
      <c r="E3" s="9">
        <v>1125.432</v>
      </c>
      <c r="F3" s="7" t="str">
        <f t="shared" ref="F3:F50" si="1">B3&amp;"="&amp;"Plan3.Cells"&amp;"("&amp;A3&amp;","&amp;"5"&amp;")"</f>
        <v>[C6]=Plan3.Cells(3,5)</v>
      </c>
      <c r="G3" s="9">
        <v>1182.8389875749999</v>
      </c>
      <c r="H3" s="7" t="str">
        <f t="shared" ref="H3:H50" si="2">B3&amp;"="&amp;"Plan3.Cells"&amp;"("&amp;A3&amp;","&amp;"7"&amp;")"</f>
        <v>[C6]=Plan3.Cells(3,7)</v>
      </c>
      <c r="I3" s="9">
        <v>1243.1786042025001</v>
      </c>
      <c r="J3" s="7" t="str">
        <f t="shared" ref="J3:J50" si="3">B3&amp;"="&amp;"Plan3.Cells"&amp;"("&amp;A3&amp;","&amp;"9"&amp;")"</f>
        <v>[C6]=Plan3.Cells(3,9)</v>
      </c>
      <c r="K3" s="4"/>
      <c r="L3" s="4"/>
      <c r="M3" s="4"/>
      <c r="N3" s="4"/>
      <c r="O3" s="4"/>
    </row>
    <row r="4" spans="1:15" x14ac:dyDescent="0.25">
      <c r="A4" s="4">
        <v>4</v>
      </c>
      <c r="B4" s="4" t="s">
        <v>133</v>
      </c>
      <c r="C4" s="8">
        <v>1110.43</v>
      </c>
      <c r="D4" s="7" t="str">
        <f t="shared" si="0"/>
        <v>[C7]=Plan3.Cells(4,3)</v>
      </c>
      <c r="E4" s="9">
        <v>1165.9515000000001</v>
      </c>
      <c r="F4" s="7" t="str">
        <f t="shared" si="1"/>
        <v>[C7]=Plan3.Cells(4,5)</v>
      </c>
      <c r="G4" s="9">
        <v>1226.6040301152748</v>
      </c>
      <c r="H4" s="7" t="str">
        <f t="shared" si="2"/>
        <v>[C7]=Plan3.Cells(4,7)</v>
      </c>
      <c r="I4" s="9">
        <v>1290.4193911621951</v>
      </c>
      <c r="J4" s="7" t="str">
        <f t="shared" si="3"/>
        <v>[C7]=Plan3.Cells(4,9)</v>
      </c>
      <c r="K4" s="4"/>
      <c r="L4" s="4"/>
      <c r="M4" s="4"/>
      <c r="N4" s="4"/>
      <c r="O4" s="4"/>
    </row>
    <row r="5" spans="1:15" x14ac:dyDescent="0.25">
      <c r="A5" s="4">
        <v>5</v>
      </c>
      <c r="B5" s="4" t="s">
        <v>134</v>
      </c>
      <c r="C5" s="8">
        <v>1150.4100000000001</v>
      </c>
      <c r="D5" s="7" t="str">
        <f t="shared" si="0"/>
        <v>[C8]=Plan3.Cells(5,3)</v>
      </c>
      <c r="E5" s="9">
        <v>1207.9305000000002</v>
      </c>
      <c r="F5" s="7" t="str">
        <f t="shared" si="1"/>
        <v>[C8]=Plan3.Cells(5,5)</v>
      </c>
      <c r="G5" s="9">
        <v>1271.9883792295398</v>
      </c>
      <c r="H5" s="7" t="str">
        <f t="shared" si="2"/>
        <v>[C8]=Plan3.Cells(5,7)</v>
      </c>
      <c r="I5" s="9">
        <v>1339.4553280263585</v>
      </c>
      <c r="J5" s="7" t="str">
        <f t="shared" si="3"/>
        <v>[C8]=Plan3.Cells(5,9)</v>
      </c>
      <c r="K5" s="4"/>
      <c r="L5" s="4"/>
      <c r="M5" s="4"/>
      <c r="N5" s="4"/>
      <c r="O5" s="4"/>
    </row>
    <row r="6" spans="1:15" x14ac:dyDescent="0.25">
      <c r="A6" s="4">
        <v>6</v>
      </c>
      <c r="B6" s="4" t="s">
        <v>135</v>
      </c>
      <c r="C6" s="8">
        <v>1191.82</v>
      </c>
      <c r="D6" s="7" t="str">
        <f t="shared" si="0"/>
        <v>[C9]=Plan3.Cells(6,3)</v>
      </c>
      <c r="E6" s="9">
        <v>1251.4110000000001</v>
      </c>
      <c r="F6" s="7" t="str">
        <f t="shared" si="1"/>
        <v>[C9]=Plan3.Cells(6,5)</v>
      </c>
      <c r="G6" s="9">
        <v>1319.0519492610326</v>
      </c>
      <c r="H6" s="7" t="str">
        <f t="shared" si="2"/>
        <v>[C9]=Plan3.Cells(6,7)</v>
      </c>
      <c r="I6" s="9">
        <v>1390.3546304913602</v>
      </c>
      <c r="J6" s="7" t="str">
        <f t="shared" si="3"/>
        <v>[C9]=Plan3.Cells(6,9)</v>
      </c>
      <c r="K6" s="4"/>
      <c r="L6" s="4"/>
      <c r="M6" s="4"/>
      <c r="N6" s="4"/>
      <c r="O6" s="4"/>
    </row>
    <row r="7" spans="1:15" x14ac:dyDescent="0.25">
      <c r="A7" s="4">
        <v>7</v>
      </c>
      <c r="B7" s="4" t="s">
        <v>136</v>
      </c>
      <c r="C7" s="7">
        <v>1234.73</v>
      </c>
      <c r="D7" s="7" t="str">
        <f t="shared" si="0"/>
        <v>[C10]=Plan3.Cells(7,3)</v>
      </c>
      <c r="E7" s="9">
        <v>1296.4665</v>
      </c>
      <c r="F7" s="7" t="str">
        <f t="shared" si="1"/>
        <v>[C10]=Plan3.Cells(7,5)</v>
      </c>
      <c r="G7" s="9">
        <v>1367.8568713836908</v>
      </c>
      <c r="H7" s="7" t="str">
        <f t="shared" si="2"/>
        <v>[C10]=Plan3.Cells(7,7)</v>
      </c>
      <c r="I7" s="9">
        <v>1443.1881064500319</v>
      </c>
      <c r="J7" s="7" t="str">
        <f t="shared" si="3"/>
        <v>[C10]=Plan3.Cells(7,9)</v>
      </c>
      <c r="K7" s="4"/>
      <c r="L7" s="4"/>
      <c r="M7" s="4"/>
      <c r="N7" s="4"/>
      <c r="O7" s="4"/>
    </row>
    <row r="8" spans="1:15" x14ac:dyDescent="0.25">
      <c r="A8" s="4">
        <v>8</v>
      </c>
      <c r="B8" s="4" t="s">
        <v>137</v>
      </c>
      <c r="C8" s="8">
        <v>1279.18</v>
      </c>
      <c r="D8" s="7" t="str">
        <f t="shared" si="0"/>
        <v>[C11]=Plan3.Cells(8,3)</v>
      </c>
      <c r="E8" s="9">
        <v>1343.1390000000001</v>
      </c>
      <c r="F8" s="7" t="str">
        <f t="shared" si="1"/>
        <v>[C11]=Plan3.Cells(8,5)</v>
      </c>
      <c r="G8" s="9">
        <v>1418.4675756248871</v>
      </c>
      <c r="H8" s="7" t="str">
        <f t="shared" si="2"/>
        <v>[C11]=Plan3.Cells(8,7)</v>
      </c>
      <c r="I8" s="9">
        <v>1498.0292544951333</v>
      </c>
      <c r="J8" s="7" t="str">
        <f t="shared" si="3"/>
        <v>[C11]=Plan3.Cells(8,9)</v>
      </c>
      <c r="K8" s="4"/>
      <c r="L8" s="4"/>
      <c r="M8" s="4"/>
      <c r="N8" s="4"/>
      <c r="O8" s="4"/>
    </row>
    <row r="9" spans="1:15" x14ac:dyDescent="0.25">
      <c r="A9" s="4">
        <v>9</v>
      </c>
      <c r="B9" s="4" t="s">
        <v>138</v>
      </c>
      <c r="C9" s="8">
        <v>1325.23</v>
      </c>
      <c r="D9" s="7" t="str">
        <f t="shared" si="0"/>
        <v>[C12]=Plan3.Cells(9,3)</v>
      </c>
      <c r="E9" s="9">
        <v>1391.4915000000001</v>
      </c>
      <c r="F9" s="7" t="str">
        <f t="shared" si="1"/>
        <v>[C12]=Plan3.Cells(9,5)</v>
      </c>
      <c r="G9" s="9">
        <v>1470.9508759230077</v>
      </c>
      <c r="H9" s="7" t="str">
        <f t="shared" si="2"/>
        <v>[C12]=Plan3.Cells(9,7)</v>
      </c>
      <c r="I9" s="9">
        <v>1554.9543661659484</v>
      </c>
      <c r="J9" s="7" t="str">
        <f t="shared" si="3"/>
        <v>[C12]=Plan3.Cells(9,9)</v>
      </c>
      <c r="K9" s="4"/>
      <c r="L9" s="4"/>
      <c r="M9" s="4"/>
      <c r="N9" s="4"/>
      <c r="O9" s="4"/>
    </row>
    <row r="10" spans="1:15" x14ac:dyDescent="0.25">
      <c r="A10" s="4">
        <v>10</v>
      </c>
      <c r="B10" s="4" t="s">
        <v>86</v>
      </c>
      <c r="C10" s="8">
        <v>1372.94</v>
      </c>
      <c r="D10" s="7" t="str">
        <f t="shared" si="0"/>
        <v>[C13]=Plan3.Cells(10,3)</v>
      </c>
      <c r="E10" s="9">
        <v>1441.5870000000002</v>
      </c>
      <c r="F10" s="7" t="str">
        <f t="shared" si="1"/>
        <v>[C13]=Plan3.Cells(10,5)</v>
      </c>
      <c r="G10" s="9">
        <v>1525.3760583321589</v>
      </c>
      <c r="H10" s="7" t="str">
        <f t="shared" si="2"/>
        <v>[C13]=Plan3.Cells(10,7)</v>
      </c>
      <c r="I10" s="9">
        <v>1614.0426320802544</v>
      </c>
      <c r="J10" s="7" t="str">
        <f t="shared" si="3"/>
        <v>[C13]=Plan3.Cells(10,9)</v>
      </c>
      <c r="K10" s="4"/>
      <c r="L10" s="4"/>
      <c r="M10" s="4"/>
      <c r="N10" s="4"/>
      <c r="O10" s="4"/>
    </row>
    <row r="11" spans="1:15" x14ac:dyDescent="0.25">
      <c r="A11" s="4">
        <v>11</v>
      </c>
      <c r="B11" s="4" t="s">
        <v>87</v>
      </c>
      <c r="C11" s="8">
        <v>1422.37</v>
      </c>
      <c r="D11" s="7" t="str">
        <f t="shared" si="0"/>
        <v>[C14]=Plan3.Cells(11,3)</v>
      </c>
      <c r="E11" s="9">
        <v>1493.4884999999999</v>
      </c>
      <c r="F11" s="7" t="str">
        <f t="shared" si="1"/>
        <v>[C14]=Plan3.Cells(11,5)</v>
      </c>
      <c r="G11" s="9">
        <v>1581.8149724904486</v>
      </c>
      <c r="H11" s="7" t="str">
        <f t="shared" si="2"/>
        <v>[C14]=Plan3.Cells(11,7)</v>
      </c>
      <c r="I11" s="9">
        <v>1675.3762520993041</v>
      </c>
      <c r="J11" s="7" t="str">
        <f t="shared" si="3"/>
        <v>[C14]=Plan3.Cells(11,9)</v>
      </c>
      <c r="K11" s="4"/>
      <c r="L11" s="4"/>
      <c r="M11" s="4"/>
      <c r="N11" s="4"/>
      <c r="O11" s="4"/>
    </row>
    <row r="12" spans="1:15" x14ac:dyDescent="0.25">
      <c r="A12" s="4">
        <v>12</v>
      </c>
      <c r="B12" s="4" t="s">
        <v>88</v>
      </c>
      <c r="C12" s="7">
        <v>1473.58</v>
      </c>
      <c r="D12" s="7" t="str">
        <f t="shared" si="0"/>
        <v>[C15]=Plan3.Cells(12,3)</v>
      </c>
      <c r="E12" s="9">
        <v>1547.259</v>
      </c>
      <c r="F12" s="7" t="str">
        <f t="shared" si="1"/>
        <v>[C15]=Plan3.Cells(12,5)</v>
      </c>
      <c r="G12" s="9">
        <v>1640.3421264725951</v>
      </c>
      <c r="H12" s="7" t="str">
        <f t="shared" si="2"/>
        <v>[C15]=Plan3.Cells(12,7)</v>
      </c>
      <c r="I12" s="9">
        <v>1739.0405496790777</v>
      </c>
      <c r="J12" s="7" t="str">
        <f t="shared" si="3"/>
        <v>[C15]=Plan3.Cells(12,9)</v>
      </c>
      <c r="K12" s="4"/>
      <c r="L12" s="4"/>
      <c r="M12" s="4"/>
      <c r="N12" s="4"/>
      <c r="O12" s="4"/>
    </row>
    <row r="13" spans="1:15" x14ac:dyDescent="0.25">
      <c r="A13" s="4">
        <v>13</v>
      </c>
      <c r="B13" s="4" t="s">
        <v>89</v>
      </c>
      <c r="C13" s="8">
        <v>1526.63</v>
      </c>
      <c r="D13" s="7" t="str">
        <f t="shared" si="0"/>
        <v>[C16]=Plan3.Cells(13,3)</v>
      </c>
      <c r="E13" s="9">
        <v>1602.9615000000001</v>
      </c>
      <c r="F13" s="7" t="str">
        <f t="shared" si="1"/>
        <v>[C16]=Plan3.Cells(13,5)</v>
      </c>
      <c r="G13" s="9">
        <v>1701.034785152081</v>
      </c>
      <c r="H13" s="7" t="str">
        <f t="shared" si="2"/>
        <v>[C16]=Plan3.Cells(13,7)</v>
      </c>
      <c r="I13" s="9">
        <v>1805.1240905668826</v>
      </c>
      <c r="J13" s="7" t="str">
        <f t="shared" si="3"/>
        <v>[C16]=Plan3.Cells(13,9)</v>
      </c>
      <c r="K13" s="4"/>
      <c r="L13" s="4"/>
      <c r="M13" s="4"/>
      <c r="N13" s="4"/>
      <c r="O13" s="4"/>
    </row>
    <row r="14" spans="1:15" x14ac:dyDescent="0.25">
      <c r="A14" s="4">
        <v>14</v>
      </c>
      <c r="B14" s="4" t="s">
        <v>90</v>
      </c>
      <c r="C14" s="8">
        <v>1581.59</v>
      </c>
      <c r="D14" s="7" t="str">
        <f t="shared" si="0"/>
        <v>[C17]=Plan3.Cells(14,3)</v>
      </c>
      <c r="E14" s="9">
        <v>1660.6695</v>
      </c>
      <c r="F14" s="7" t="str">
        <f t="shared" si="1"/>
        <v>[C17]=Plan3.Cells(14,5)</v>
      </c>
      <c r="G14" s="9">
        <v>1763.973072202708</v>
      </c>
      <c r="H14" s="7" t="str">
        <f t="shared" si="2"/>
        <v>[C17]=Plan3.Cells(14,7)</v>
      </c>
      <c r="I14" s="9">
        <v>1873.7188060084243</v>
      </c>
      <c r="J14" s="7" t="str">
        <f t="shared" si="3"/>
        <v>[C17]=Plan3.Cells(14,9)</v>
      </c>
      <c r="K14" s="4"/>
      <c r="L14" s="4"/>
      <c r="M14" s="4"/>
      <c r="N14" s="4"/>
      <c r="O14" s="4"/>
    </row>
    <row r="15" spans="1:15" x14ac:dyDescent="0.25">
      <c r="A15" s="4">
        <v>15</v>
      </c>
      <c r="B15" s="4" t="s">
        <v>91</v>
      </c>
      <c r="C15" s="8">
        <v>1638.53</v>
      </c>
      <c r="D15" s="7" t="str">
        <f t="shared" si="0"/>
        <v>[C18]=Plan3.Cells(15,3)</v>
      </c>
      <c r="E15" s="9">
        <v>1720.4565</v>
      </c>
      <c r="F15" s="7" t="str">
        <f t="shared" si="1"/>
        <v>[C18]=Plan3.Cells(15,5)</v>
      </c>
      <c r="G15" s="9">
        <v>1829.2400758742081</v>
      </c>
      <c r="H15" s="7" t="str">
        <f t="shared" si="2"/>
        <v>[C18]=Plan3.Cells(15,7)</v>
      </c>
      <c r="I15" s="9">
        <v>1944.9201206367445</v>
      </c>
      <c r="J15" s="7" t="str">
        <f t="shared" si="3"/>
        <v>[C18]=Plan3.Cells(15,9)</v>
      </c>
      <c r="K15" s="4"/>
      <c r="L15" s="4"/>
      <c r="M15" s="4"/>
      <c r="N15" s="4"/>
      <c r="O15" s="4"/>
    </row>
    <row r="16" spans="1:15" x14ac:dyDescent="0.25">
      <c r="A16" s="4">
        <v>16</v>
      </c>
      <c r="B16" s="4" t="s">
        <v>92</v>
      </c>
      <c r="C16" s="8">
        <v>1697.52</v>
      </c>
      <c r="D16" s="7" t="str">
        <f t="shared" si="0"/>
        <v>[C19]=Plan3.Cells(16,3)</v>
      </c>
      <c r="E16" s="9">
        <v>1782.396</v>
      </c>
      <c r="F16" s="7" t="str">
        <f t="shared" si="1"/>
        <v>[C19]=Plan3.Cells(16,5)</v>
      </c>
      <c r="G16" s="9">
        <v>1896.9219586815536</v>
      </c>
      <c r="H16" s="7" t="str">
        <f t="shared" si="2"/>
        <v>[C19]=Plan3.Cells(16,7)</v>
      </c>
      <c r="I16" s="9">
        <v>2018.8270852209409</v>
      </c>
      <c r="J16" s="7" t="str">
        <f t="shared" si="3"/>
        <v>[C19]=Plan3.Cells(16,9)</v>
      </c>
      <c r="K16" s="4"/>
      <c r="L16" s="4"/>
      <c r="M16" s="4"/>
      <c r="N16" s="4"/>
      <c r="O16" s="4"/>
    </row>
    <row r="17" spans="1:15" x14ac:dyDescent="0.25">
      <c r="A17" s="4">
        <v>17</v>
      </c>
      <c r="B17" s="4" t="s">
        <v>93</v>
      </c>
      <c r="C17" s="7">
        <v>1758.63</v>
      </c>
      <c r="D17" s="7" t="str">
        <f t="shared" si="0"/>
        <v>[C20]=Plan3.Cells(17,3)</v>
      </c>
      <c r="E17" s="9">
        <v>1846.5615000000003</v>
      </c>
      <c r="F17" s="7" t="str">
        <f t="shared" si="1"/>
        <v>[C20]=Plan3.Cells(17,5)</v>
      </c>
      <c r="G17" s="9">
        <v>1967.1080711527709</v>
      </c>
      <c r="H17" s="7" t="str">
        <f t="shared" si="2"/>
        <v>[C20]=Plan3.Cells(17,7)</v>
      </c>
      <c r="I17" s="9">
        <v>2095.5425144593369</v>
      </c>
      <c r="J17" s="7" t="str">
        <f t="shared" si="3"/>
        <v>[C20]=Plan3.Cells(17,9)</v>
      </c>
      <c r="K17" s="4"/>
      <c r="L17" s="4"/>
      <c r="M17" s="4"/>
      <c r="N17" s="4"/>
      <c r="O17" s="4"/>
    </row>
    <row r="18" spans="1:15" x14ac:dyDescent="0.25">
      <c r="A18" s="4">
        <v>18</v>
      </c>
      <c r="B18" s="4" t="s">
        <v>94</v>
      </c>
      <c r="C18" s="8">
        <v>1821.94</v>
      </c>
      <c r="D18" s="7" t="str">
        <f t="shared" si="0"/>
        <v>[C21]=Plan3.Cells(18,3)</v>
      </c>
      <c r="E18" s="9">
        <v>1913.037</v>
      </c>
      <c r="F18" s="7" t="str">
        <f t="shared" si="1"/>
        <v>[C21]=Plan3.Cells(18,5)</v>
      </c>
      <c r="G18" s="9">
        <v>2039.8910697854233</v>
      </c>
      <c r="H18" s="7" t="str">
        <f t="shared" si="2"/>
        <v>[C21]=Plan3.Cells(18,7)</v>
      </c>
      <c r="I18" s="9">
        <v>2175.1731300087918</v>
      </c>
      <c r="J18" s="7" t="str">
        <f t="shared" si="3"/>
        <v>[C21]=Plan3.Cells(18,9)</v>
      </c>
      <c r="K18" s="4"/>
      <c r="L18" s="4"/>
      <c r="M18" s="4"/>
      <c r="N18" s="4"/>
      <c r="O18" s="4"/>
    </row>
    <row r="19" spans="1:15" x14ac:dyDescent="0.25">
      <c r="A19" s="4">
        <v>19</v>
      </c>
      <c r="B19" s="4" t="s">
        <v>95</v>
      </c>
      <c r="C19" s="8">
        <v>1887.53</v>
      </c>
      <c r="D19" s="7" t="str">
        <f t="shared" si="0"/>
        <v>[C22]=Plan3.Cells(19,3)</v>
      </c>
      <c r="E19" s="9">
        <v>1981.9065000000001</v>
      </c>
      <c r="F19" s="7" t="str">
        <f t="shared" si="1"/>
        <v>[C22]=Plan3.Cells(19,5)</v>
      </c>
      <c r="G19" s="9">
        <v>2115.3670393674838</v>
      </c>
      <c r="H19" s="7" t="str">
        <f t="shared" si="2"/>
        <v>[C22]=Plan3.Cells(19,7)</v>
      </c>
      <c r="I19" s="9">
        <v>2257.8297089491261</v>
      </c>
      <c r="J19" s="7" t="str">
        <f t="shared" si="3"/>
        <v>[C22]=Plan3.Cells(19,9)</v>
      </c>
      <c r="K19" s="4"/>
      <c r="L19" s="4"/>
      <c r="M19" s="4"/>
      <c r="N19" s="4"/>
      <c r="O19" s="4"/>
    </row>
    <row r="20" spans="1:15" x14ac:dyDescent="0.25">
      <c r="A20" s="4">
        <v>20</v>
      </c>
      <c r="B20" s="4" t="s">
        <v>96</v>
      </c>
      <c r="C20" s="8">
        <v>1955.48</v>
      </c>
      <c r="D20" s="7" t="str">
        <f t="shared" si="0"/>
        <v>[C23]=Plan3.Cells(20,3)</v>
      </c>
      <c r="E20" s="9">
        <v>2053.2539999999999</v>
      </c>
      <c r="F20" s="7" t="str">
        <f t="shared" si="1"/>
        <v>[C23]=Plan3.Cells(20,5)</v>
      </c>
      <c r="G20" s="9">
        <v>2193.6356198240805</v>
      </c>
      <c r="H20" s="7" t="str">
        <f t="shared" si="2"/>
        <v>[C23]=Plan3.Cells(20,7)</v>
      </c>
      <c r="I20" s="9">
        <v>2343.6272378891931</v>
      </c>
      <c r="J20" s="7" t="str">
        <f t="shared" si="3"/>
        <v>[C23]=Plan3.Cells(20,9)</v>
      </c>
      <c r="K20" s="4"/>
      <c r="L20" s="4"/>
      <c r="M20" s="4"/>
      <c r="N20" s="4"/>
      <c r="O20" s="4"/>
    </row>
    <row r="21" spans="1:15" x14ac:dyDescent="0.25">
      <c r="A21" s="4">
        <v>21</v>
      </c>
      <c r="B21" s="4" t="s">
        <v>97</v>
      </c>
      <c r="C21" s="8">
        <v>2025.88</v>
      </c>
      <c r="D21" s="7" t="str">
        <f t="shared" si="0"/>
        <v>[C24]=Plan3.Cells(21,3)</v>
      </c>
      <c r="E21" s="9">
        <v>2127.174</v>
      </c>
      <c r="F21" s="7" t="str">
        <f t="shared" si="1"/>
        <v>[C24]=Plan3.Cells(21,5)</v>
      </c>
      <c r="G21" s="9">
        <v>2274.8001377575715</v>
      </c>
      <c r="H21" s="7" t="str">
        <f t="shared" si="2"/>
        <v>[C24]=Plan3.Cells(21,7)</v>
      </c>
      <c r="I21" s="9">
        <v>2432.6850729289827</v>
      </c>
      <c r="J21" s="7" t="str">
        <f t="shared" si="3"/>
        <v>[C24]=Plan3.Cells(21,9)</v>
      </c>
      <c r="K21" s="4"/>
      <c r="L21" s="4"/>
      <c r="M21" s="4"/>
      <c r="N21" s="4"/>
      <c r="O21" s="4"/>
    </row>
    <row r="22" spans="1:15" x14ac:dyDescent="0.25">
      <c r="A22" s="4">
        <v>22</v>
      </c>
      <c r="B22" s="4" t="s">
        <v>98</v>
      </c>
      <c r="C22" s="7">
        <v>2098.81</v>
      </c>
      <c r="D22" s="7" t="str">
        <f t="shared" si="0"/>
        <v>[C25]=Plan3.Cells(22,3)</v>
      </c>
      <c r="E22" s="9">
        <v>2203.7505000000001</v>
      </c>
      <c r="F22" s="7" t="str">
        <f t="shared" si="1"/>
        <v>[C25]=Plan3.Cells(22,5)</v>
      </c>
      <c r="G22" s="9">
        <v>2358.9677428546015</v>
      </c>
      <c r="H22" s="7" t="str">
        <f t="shared" si="2"/>
        <v>[C25]=Plan3.Cells(22,7)</v>
      </c>
      <c r="I22" s="9">
        <v>2525.1271057002841</v>
      </c>
      <c r="J22" s="7" t="str">
        <f t="shared" si="3"/>
        <v>[C25]=Plan3.Cells(22,9)</v>
      </c>
      <c r="K22" s="4"/>
      <c r="L22" s="4"/>
      <c r="M22" s="4"/>
      <c r="N22" s="4"/>
      <c r="O22" s="4"/>
    </row>
    <row r="23" spans="1:15" x14ac:dyDescent="0.25">
      <c r="A23" s="4">
        <v>23</v>
      </c>
      <c r="B23" s="4" t="s">
        <v>99</v>
      </c>
      <c r="C23" s="8">
        <v>2174.37</v>
      </c>
      <c r="D23" s="7" t="str">
        <f t="shared" si="0"/>
        <v>[C26]=Plan3.Cells(23,3)</v>
      </c>
      <c r="E23" s="9">
        <v>2283.0884999999998</v>
      </c>
      <c r="F23" s="7" t="str">
        <f t="shared" si="1"/>
        <v>[C26]=Plan3.Cells(23,5)</v>
      </c>
      <c r="G23" s="9">
        <v>2446.2495493402216</v>
      </c>
      <c r="H23" s="7" t="str">
        <f t="shared" si="2"/>
        <v>[C26]=Plan3.Cells(23,7)</v>
      </c>
      <c r="I23" s="9">
        <v>2621.0819357168948</v>
      </c>
      <c r="J23" s="7" t="str">
        <f t="shared" si="3"/>
        <v>[C26]=Plan3.Cells(23,9)</v>
      </c>
      <c r="K23" s="4"/>
      <c r="L23" s="4"/>
      <c r="M23" s="4"/>
      <c r="N23" s="4"/>
      <c r="O23" s="4"/>
    </row>
    <row r="24" spans="1:15" x14ac:dyDescent="0.25">
      <c r="A24" s="4">
        <v>24</v>
      </c>
      <c r="B24" s="4" t="s">
        <v>100</v>
      </c>
      <c r="C24" s="8">
        <v>2252.65</v>
      </c>
      <c r="D24" s="7" t="str">
        <f t="shared" si="0"/>
        <v>[C27]=Plan3.Cells(24,3)</v>
      </c>
      <c r="E24" s="9">
        <v>2365.2825000000003</v>
      </c>
      <c r="F24" s="7" t="str">
        <f t="shared" si="1"/>
        <v>[C27]=Plan3.Cells(24,5)</v>
      </c>
      <c r="G24" s="9">
        <v>2536.7607826658095</v>
      </c>
      <c r="H24" s="7" t="str">
        <f t="shared" si="2"/>
        <v>[C27]=Plan3.Cells(24,7)</v>
      </c>
      <c r="I24" s="9">
        <v>2720.6830492741369</v>
      </c>
      <c r="J24" s="7" t="str">
        <f t="shared" si="3"/>
        <v>[C27]=Plan3.Cells(24,9)</v>
      </c>
      <c r="K24" s="4"/>
      <c r="L24" s="4"/>
      <c r="M24" s="4"/>
      <c r="N24" s="4"/>
      <c r="O24" s="4"/>
    </row>
    <row r="25" spans="1:15" x14ac:dyDescent="0.25">
      <c r="A25" s="4">
        <v>25</v>
      </c>
      <c r="B25" s="4" t="s">
        <v>101</v>
      </c>
      <c r="C25" s="8">
        <v>2333.75</v>
      </c>
      <c r="D25" s="7" t="str">
        <f t="shared" si="0"/>
        <v>[C28]=Plan3.Cells(25,3)</v>
      </c>
      <c r="E25" s="9">
        <v>2450.4375</v>
      </c>
      <c r="F25" s="7" t="str">
        <f t="shared" si="1"/>
        <v>[C28]=Plan3.Cells(25,5)</v>
      </c>
      <c r="G25" s="9">
        <v>2630.6209316244444</v>
      </c>
      <c r="H25" s="7" t="str">
        <f t="shared" si="2"/>
        <v>[C28]=Plan3.Cells(25,7)</v>
      </c>
      <c r="I25" s="9">
        <v>2824.069005146554</v>
      </c>
      <c r="J25" s="7" t="str">
        <f t="shared" si="3"/>
        <v>[C28]=Plan3.Cells(25,9)</v>
      </c>
      <c r="K25" s="4"/>
      <c r="L25" s="4"/>
      <c r="M25" s="4"/>
      <c r="N25" s="4"/>
      <c r="O25" s="4"/>
    </row>
    <row r="26" spans="1:15" x14ac:dyDescent="0.25">
      <c r="A26" s="4">
        <v>26</v>
      </c>
      <c r="B26" s="4" t="s">
        <v>102</v>
      </c>
      <c r="C26" s="8">
        <v>2417.77</v>
      </c>
      <c r="D26" s="7" t="str">
        <f t="shared" si="0"/>
        <v>[C29]=Plan3.Cells(26,3)</v>
      </c>
      <c r="E26" s="9">
        <v>2538.6585</v>
      </c>
      <c r="F26" s="7" t="str">
        <f t="shared" si="1"/>
        <v>[C29]=Plan3.Cells(26,5)</v>
      </c>
      <c r="G26" s="9">
        <v>2727.9539060945485</v>
      </c>
      <c r="H26" s="7" t="str">
        <f t="shared" si="2"/>
        <v>[C29]=Plan3.Cells(26,7)</v>
      </c>
      <c r="I26" s="9">
        <v>2931.383627342123</v>
      </c>
      <c r="J26" s="7" t="str">
        <f t="shared" si="3"/>
        <v>[C29]=Plan3.Cells(26,9)</v>
      </c>
      <c r="K26" s="4"/>
      <c r="L26" s="4"/>
      <c r="M26" s="4"/>
      <c r="N26" s="4"/>
      <c r="O26" s="4"/>
    </row>
    <row r="27" spans="1:15" x14ac:dyDescent="0.25">
      <c r="A27" s="4">
        <v>27</v>
      </c>
      <c r="B27" s="4" t="s">
        <v>103</v>
      </c>
      <c r="C27" s="7">
        <v>2504.81</v>
      </c>
      <c r="D27" s="7" t="str">
        <f t="shared" si="0"/>
        <v>[C30]=Plan3.Cells(27,3)</v>
      </c>
      <c r="E27" s="9">
        <v>2630.0504999999998</v>
      </c>
      <c r="F27" s="7" t="str">
        <f t="shared" si="1"/>
        <v>[C30]=Plan3.Cells(27,5)</v>
      </c>
      <c r="G27" s="9">
        <v>2828.8882006200465</v>
      </c>
      <c r="H27" s="7" t="str">
        <f t="shared" si="2"/>
        <v>[C30]=Plan3.Cells(27,7)</v>
      </c>
      <c r="I27" s="9">
        <v>3042.7762051811237</v>
      </c>
      <c r="J27" s="7" t="str">
        <f t="shared" si="3"/>
        <v>[C30]=Plan3.Cells(27,9)</v>
      </c>
      <c r="K27" s="4"/>
      <c r="L27" s="4"/>
      <c r="M27" s="4"/>
      <c r="N27" s="4"/>
      <c r="O27" s="4"/>
    </row>
    <row r="28" spans="1:15" x14ac:dyDescent="0.25">
      <c r="A28" s="4">
        <v>28</v>
      </c>
      <c r="B28" s="4" t="s">
        <v>104</v>
      </c>
      <c r="C28" s="8">
        <v>2594.98</v>
      </c>
      <c r="D28" s="7" t="str">
        <f t="shared" si="0"/>
        <v>[C31]=Plan3.Cells(28,3)</v>
      </c>
      <c r="E28" s="9">
        <v>2724.7290000000003</v>
      </c>
      <c r="F28" s="7" t="str">
        <f t="shared" si="1"/>
        <v>[C31]=Plan3.Cells(28,5)</v>
      </c>
      <c r="G28" s="9">
        <v>2933.5570640429878</v>
      </c>
      <c r="H28" s="7" t="str">
        <f t="shared" si="2"/>
        <v>[C31]=Plan3.Cells(28,7)</v>
      </c>
      <c r="I28" s="9">
        <v>3158.4017009780064</v>
      </c>
      <c r="J28" s="7" t="str">
        <f t="shared" si="3"/>
        <v>[C31]=Plan3.Cells(28,9)</v>
      </c>
      <c r="K28" s="4"/>
      <c r="L28" s="4"/>
      <c r="M28" s="4"/>
      <c r="N28" s="4"/>
      <c r="O28" s="4"/>
    </row>
    <row r="29" spans="1:15" x14ac:dyDescent="0.25">
      <c r="A29" s="4">
        <v>29</v>
      </c>
      <c r="B29" s="4" t="s">
        <v>105</v>
      </c>
      <c r="C29" s="8">
        <v>2688.4</v>
      </c>
      <c r="D29" s="7" t="str">
        <f t="shared" si="0"/>
        <v>[C32]=Plan3.Cells(29,3)</v>
      </c>
      <c r="E29" s="9">
        <v>2822.82</v>
      </c>
      <c r="F29" s="7" t="str">
        <f t="shared" si="1"/>
        <v>[C32]=Plan3.Cells(29,5)</v>
      </c>
      <c r="G29" s="9">
        <v>3042.0986754125779</v>
      </c>
      <c r="H29" s="7" t="str">
        <f t="shared" si="2"/>
        <v>[C32]=Plan3.Cells(29,7)</v>
      </c>
      <c r="I29" s="9">
        <v>3278.4209656151706</v>
      </c>
      <c r="J29" s="7" t="str">
        <f t="shared" si="3"/>
        <v>[C32]=Plan3.Cells(29,9)</v>
      </c>
      <c r="K29" s="4"/>
      <c r="L29" s="4"/>
      <c r="M29" s="4"/>
      <c r="N29" s="4"/>
      <c r="O29" s="4"/>
    </row>
    <row r="30" spans="1:15" x14ac:dyDescent="0.25">
      <c r="A30" s="4">
        <v>30</v>
      </c>
      <c r="B30" s="4" t="s">
        <v>106</v>
      </c>
      <c r="C30" s="8">
        <v>2785.18</v>
      </c>
      <c r="D30" s="7" t="str">
        <f t="shared" si="0"/>
        <v>[C33]=Plan3.Cells(30,3)</v>
      </c>
      <c r="E30" s="9">
        <v>2924.4389999999999</v>
      </c>
      <c r="F30" s="7" t="str">
        <f t="shared" si="1"/>
        <v>[C33]=Plan3.Cells(30,5)</v>
      </c>
      <c r="G30" s="9">
        <v>3154.6563264028432</v>
      </c>
      <c r="H30" s="7" t="str">
        <f t="shared" si="2"/>
        <v>[C33]=Plan3.Cells(30,7)</v>
      </c>
      <c r="I30" s="9">
        <v>3403.0009623085471</v>
      </c>
      <c r="J30" s="7" t="str">
        <f t="shared" si="3"/>
        <v>[C33]=Plan3.Cells(30,9)</v>
      </c>
      <c r="K30" s="4"/>
      <c r="L30" s="4"/>
      <c r="M30" s="4"/>
      <c r="N30" s="4"/>
      <c r="O30" s="4"/>
    </row>
    <row r="31" spans="1:15" x14ac:dyDescent="0.25">
      <c r="A31" s="4">
        <v>31</v>
      </c>
      <c r="B31" s="4" t="s">
        <v>107</v>
      </c>
      <c r="C31" s="8">
        <v>2885.45</v>
      </c>
      <c r="D31" s="7" t="str">
        <f t="shared" si="0"/>
        <v>[C34]=Plan3.Cells(31,3)</v>
      </c>
      <c r="E31" s="9">
        <v>3029.7224999999999</v>
      </c>
      <c r="F31" s="7" t="str">
        <f t="shared" si="1"/>
        <v>[C34]=Plan3.Cells(31,5)</v>
      </c>
      <c r="G31" s="9">
        <v>3271.3786104797482</v>
      </c>
      <c r="H31" s="7" t="str">
        <f t="shared" si="2"/>
        <v>[C34]=Plan3.Cells(31,7)</v>
      </c>
      <c r="I31" s="9">
        <v>3532.3149988762721</v>
      </c>
      <c r="J31" s="7" t="str">
        <f t="shared" si="3"/>
        <v>[C34]=Plan3.Cells(31,9)</v>
      </c>
      <c r="K31" s="4"/>
      <c r="L31" s="4"/>
      <c r="M31" s="4"/>
      <c r="N31" s="4"/>
      <c r="O31" s="4"/>
    </row>
    <row r="32" spans="1:15" x14ac:dyDescent="0.25">
      <c r="A32" s="4">
        <v>32</v>
      </c>
      <c r="B32" s="4" t="s">
        <v>108</v>
      </c>
      <c r="C32" s="7">
        <v>2989.33</v>
      </c>
      <c r="D32" s="7" t="str">
        <f t="shared" si="0"/>
        <v>[C35]=Plan3.Cells(32,3)</v>
      </c>
      <c r="E32" s="9">
        <v>3138.7964999999999</v>
      </c>
      <c r="F32" s="7" t="str">
        <f t="shared" si="1"/>
        <v>[C35]=Plan3.Cells(32,5)</v>
      </c>
      <c r="G32" s="9">
        <v>3392.4196190674988</v>
      </c>
      <c r="H32" s="7" t="str">
        <f t="shared" si="2"/>
        <v>[C35]=Plan3.Cells(32,7)</v>
      </c>
      <c r="I32" s="9">
        <v>3666.5429688335707</v>
      </c>
      <c r="J32" s="7" t="str">
        <f t="shared" si="3"/>
        <v>[C35]=Plan3.Cells(32,9)</v>
      </c>
      <c r="K32" s="4"/>
      <c r="L32" s="4"/>
      <c r="M32" s="4"/>
      <c r="N32" s="4"/>
      <c r="O32" s="4"/>
    </row>
    <row r="33" spans="1:15" x14ac:dyDescent="0.25">
      <c r="A33" s="4">
        <v>33</v>
      </c>
      <c r="B33" s="4" t="s">
        <v>109</v>
      </c>
      <c r="C33" s="8">
        <v>3096.95</v>
      </c>
      <c r="D33" s="7" t="str">
        <f t="shared" si="0"/>
        <v>[C36]=Plan3.Cells(33,3)</v>
      </c>
      <c r="E33" s="9">
        <v>3251.7975000000001</v>
      </c>
      <c r="F33" s="7" t="str">
        <f t="shared" si="1"/>
        <v>[C36]=Plan3.Cells(33,5)</v>
      </c>
      <c r="G33" s="9">
        <v>3517.939144972996</v>
      </c>
      <c r="H33" s="7" t="str">
        <f t="shared" si="2"/>
        <v>[C36]=Plan3.Cells(33,7)</v>
      </c>
      <c r="I33" s="9">
        <v>3805.8716016492467</v>
      </c>
      <c r="J33" s="7" t="str">
        <f t="shared" si="3"/>
        <v>[C36]=Plan3.Cells(33,9)</v>
      </c>
      <c r="K33" s="4"/>
      <c r="L33" s="4"/>
      <c r="M33" s="4"/>
      <c r="N33" s="4"/>
      <c r="O33" s="4"/>
    </row>
    <row r="34" spans="1:15" x14ac:dyDescent="0.25">
      <c r="A34" s="4">
        <v>34</v>
      </c>
      <c r="B34" s="4" t="s">
        <v>110</v>
      </c>
      <c r="C34" s="8">
        <v>3208.44</v>
      </c>
      <c r="D34" s="7" t="str">
        <f t="shared" si="0"/>
        <v>[C37]=Plan3.Cells(34,3)</v>
      </c>
      <c r="E34" s="9">
        <v>3368.8620000000001</v>
      </c>
      <c r="F34" s="7" t="str">
        <f t="shared" si="1"/>
        <v>[C37]=Plan3.Cells(34,5)</v>
      </c>
      <c r="G34" s="9">
        <v>3648.1028933369967</v>
      </c>
      <c r="H34" s="7" t="str">
        <f t="shared" si="2"/>
        <v>[C37]=Plan3.Cells(34,7)</v>
      </c>
      <c r="I34" s="9">
        <v>3950.4947225119181</v>
      </c>
      <c r="J34" s="7" t="str">
        <f t="shared" si="3"/>
        <v>[C37]=Plan3.Cells(34,9)</v>
      </c>
      <c r="K34" s="4"/>
      <c r="L34" s="4"/>
      <c r="M34" s="4"/>
      <c r="N34" s="4"/>
      <c r="O34" s="4"/>
    </row>
    <row r="35" spans="1:15" x14ac:dyDescent="0.25">
      <c r="A35" s="4">
        <v>35</v>
      </c>
      <c r="B35" s="4" t="s">
        <v>111</v>
      </c>
      <c r="C35" s="8">
        <v>3323.94</v>
      </c>
      <c r="D35" s="7" t="str">
        <f t="shared" si="0"/>
        <v>[C38]=Plan3.Cells(35,3)</v>
      </c>
      <c r="E35" s="9">
        <v>3490.1370000000002</v>
      </c>
      <c r="F35" s="7" t="str">
        <f t="shared" si="1"/>
        <v>[C38]=Plan3.Cells(35,5)</v>
      </c>
      <c r="G35" s="9">
        <v>3783.0827003904651</v>
      </c>
      <c r="H35" s="7" t="str">
        <f t="shared" si="2"/>
        <v>[C38]=Plan3.Cells(35,7)</v>
      </c>
      <c r="I35" s="9">
        <v>4100.6135219673715</v>
      </c>
      <c r="J35" s="7" t="str">
        <f t="shared" si="3"/>
        <v>[C38]=Plan3.Cells(35,9)</v>
      </c>
      <c r="K35" s="4"/>
      <c r="L35" s="4"/>
      <c r="M35" s="4"/>
      <c r="N35" s="4"/>
      <c r="O35" s="4"/>
    </row>
    <row r="36" spans="1:15" x14ac:dyDescent="0.25">
      <c r="A36" s="4">
        <v>36</v>
      </c>
      <c r="B36" s="4" t="s">
        <v>112</v>
      </c>
      <c r="C36" s="8">
        <v>3443.6</v>
      </c>
      <c r="D36" s="7" t="str">
        <f t="shared" si="0"/>
        <v>[C39]=Plan3.Cells(36,3)</v>
      </c>
      <c r="E36" s="9">
        <v>3615.78</v>
      </c>
      <c r="F36" s="7" t="str">
        <f t="shared" si="1"/>
        <v>[C39]=Plan3.Cells(36,5)</v>
      </c>
      <c r="G36" s="9">
        <v>3923.0567603049121</v>
      </c>
      <c r="H36" s="7" t="str">
        <f t="shared" si="2"/>
        <v>[C39]=Plan3.Cells(36,7)</v>
      </c>
      <c r="I36" s="9">
        <v>4256.436835802132</v>
      </c>
      <c r="J36" s="7" t="str">
        <f t="shared" si="3"/>
        <v>[C39]=Plan3.Cells(36,9)</v>
      </c>
      <c r="K36" s="4"/>
      <c r="L36" s="4"/>
      <c r="M36" s="4"/>
      <c r="N36" s="4"/>
      <c r="O36" s="4"/>
    </row>
    <row r="37" spans="1:15" x14ac:dyDescent="0.25">
      <c r="A37" s="4">
        <v>37</v>
      </c>
      <c r="B37" s="4" t="s">
        <v>113</v>
      </c>
      <c r="C37" s="7">
        <v>3567.57</v>
      </c>
      <c r="D37" s="7" t="str">
        <f t="shared" si="0"/>
        <v>[C40]=Plan3.Cells(37,3)</v>
      </c>
      <c r="E37" s="9">
        <v>3745.9485000000004</v>
      </c>
      <c r="F37" s="7" t="str">
        <f t="shared" si="1"/>
        <v>[C40]=Plan3.Cells(37,5)</v>
      </c>
      <c r="G37" s="9">
        <v>4068.2098604361936</v>
      </c>
      <c r="H37" s="7" t="str">
        <f t="shared" si="2"/>
        <v>[C40]=Plan3.Cells(37,7)</v>
      </c>
      <c r="I37" s="9">
        <v>4418.1814355626129</v>
      </c>
      <c r="J37" s="7" t="str">
        <f t="shared" si="3"/>
        <v>[C40]=Plan3.Cells(37,9)</v>
      </c>
      <c r="K37" s="4"/>
      <c r="L37" s="4"/>
      <c r="M37" s="4"/>
      <c r="N37" s="4"/>
      <c r="O37" s="4"/>
    </row>
    <row r="38" spans="1:15" x14ac:dyDescent="0.25">
      <c r="A38" s="4">
        <v>38</v>
      </c>
      <c r="B38" s="4" t="s">
        <v>114</v>
      </c>
      <c r="C38" s="8">
        <v>3696</v>
      </c>
      <c r="D38" s="7" t="str">
        <f t="shared" si="0"/>
        <v>[C41]=Plan3.Cells(38,3)</v>
      </c>
      <c r="E38" s="9">
        <v>3880.8</v>
      </c>
      <c r="F38" s="7" t="str">
        <f t="shared" si="1"/>
        <v>[C41]=Plan3.Cells(38,5)</v>
      </c>
      <c r="G38" s="9">
        <v>4218.7336252723326</v>
      </c>
      <c r="H38" s="7" t="str">
        <f t="shared" si="2"/>
        <v>[C41]=Plan3.Cells(38,7)</v>
      </c>
      <c r="I38" s="9">
        <v>4586.0723301139924</v>
      </c>
      <c r="J38" s="7" t="str">
        <f t="shared" si="3"/>
        <v>[C41]=Plan3.Cells(38,9)</v>
      </c>
      <c r="K38" s="4"/>
      <c r="L38" s="4"/>
      <c r="M38" s="4"/>
      <c r="N38" s="4"/>
      <c r="O38" s="4"/>
    </row>
    <row r="39" spans="1:15" x14ac:dyDescent="0.25">
      <c r="A39" s="4">
        <v>39</v>
      </c>
      <c r="B39" s="4" t="s">
        <v>115</v>
      </c>
      <c r="C39" s="8">
        <v>3829.06</v>
      </c>
      <c r="D39" s="7" t="str">
        <f t="shared" si="0"/>
        <v>[C42]=Plan3.Cells(39,3)</v>
      </c>
      <c r="E39" s="9">
        <v>4020.5129999999999</v>
      </c>
      <c r="F39" s="7" t="str">
        <f t="shared" si="1"/>
        <v>[C42]=Plan3.Cells(39,5)</v>
      </c>
      <c r="G39" s="9">
        <v>4374.8267694074084</v>
      </c>
      <c r="H39" s="7" t="str">
        <f t="shared" si="2"/>
        <v>[C42]=Plan3.Cells(39,7)</v>
      </c>
      <c r="I39" s="9">
        <v>4760.343078658324</v>
      </c>
      <c r="J39" s="7" t="str">
        <f t="shared" si="3"/>
        <v>[C42]=Plan3.Cells(39,9)</v>
      </c>
      <c r="K39" s="4"/>
      <c r="L39" s="4"/>
      <c r="M39" s="4"/>
      <c r="N39" s="4"/>
      <c r="O39" s="4"/>
    </row>
    <row r="40" spans="1:15" x14ac:dyDescent="0.25">
      <c r="A40" s="4">
        <v>40</v>
      </c>
      <c r="B40" s="4" t="s">
        <v>116</v>
      </c>
      <c r="C40" s="8">
        <v>3966.91</v>
      </c>
      <c r="D40" s="7" t="str">
        <f t="shared" si="0"/>
        <v>[C43]=Plan3.Cells(40,3)</v>
      </c>
      <c r="E40" s="9">
        <v>4165.2555000000002</v>
      </c>
      <c r="F40" s="7" t="str">
        <f t="shared" si="1"/>
        <v>[C43]=Plan3.Cells(40,5)</v>
      </c>
      <c r="G40" s="9">
        <v>4536.6953598754826</v>
      </c>
      <c r="H40" s="7" t="str">
        <f t="shared" si="2"/>
        <v>[C43]=Plan3.Cells(40,7)</v>
      </c>
      <c r="I40" s="9">
        <v>4941.2361156473407</v>
      </c>
      <c r="J40" s="7" t="str">
        <f t="shared" si="3"/>
        <v>[C43]=Plan3.Cells(40,9)</v>
      </c>
      <c r="K40" s="4"/>
      <c r="L40" s="4"/>
      <c r="M40" s="4"/>
      <c r="N40" s="4"/>
      <c r="O40" s="4"/>
    </row>
    <row r="41" spans="1:15" x14ac:dyDescent="0.25">
      <c r="A41" s="4">
        <v>41</v>
      </c>
      <c r="B41" s="4" t="s">
        <v>117</v>
      </c>
      <c r="C41" s="8">
        <v>4109.72</v>
      </c>
      <c r="D41" s="7" t="str">
        <f t="shared" si="0"/>
        <v>[C44]=Plan3.Cells(41,3)</v>
      </c>
      <c r="E41" s="9">
        <v>4315.2060000000001</v>
      </c>
      <c r="F41" s="7" t="str">
        <f t="shared" si="1"/>
        <v>[C44]=Plan3.Cells(41,5)</v>
      </c>
      <c r="G41" s="9">
        <v>4704.5530881908753</v>
      </c>
      <c r="H41" s="7" t="str">
        <f t="shared" si="2"/>
        <v>[C44]=Plan3.Cells(41,7)</v>
      </c>
      <c r="I41" s="9">
        <v>5129.0030880419399</v>
      </c>
      <c r="J41" s="7" t="str">
        <f t="shared" si="3"/>
        <v>[C44]=Plan3.Cells(41,9)</v>
      </c>
      <c r="K41" s="4"/>
      <c r="L41" s="4"/>
      <c r="M41" s="4"/>
      <c r="N41" s="4"/>
      <c r="O41" s="4"/>
    </row>
    <row r="42" spans="1:15" x14ac:dyDescent="0.25">
      <c r="A42" s="4">
        <v>42</v>
      </c>
      <c r="B42" s="4" t="s">
        <v>118</v>
      </c>
      <c r="C42" s="8">
        <v>4257.67</v>
      </c>
      <c r="D42" s="7" t="str">
        <f t="shared" si="0"/>
        <v>[C45]=Plan3.Cells(42,3)</v>
      </c>
      <c r="E42" s="9">
        <v>4470.5535</v>
      </c>
      <c r="F42" s="7" t="str">
        <f t="shared" si="1"/>
        <v>[C45]=Plan3.Cells(42,5)</v>
      </c>
      <c r="G42" s="9">
        <v>4878.6215524539375</v>
      </c>
      <c r="H42" s="7" t="str">
        <f t="shared" si="2"/>
        <v>[C45]=Plan3.Cells(42,7)</v>
      </c>
      <c r="I42" s="9">
        <v>5323.9052053875339</v>
      </c>
      <c r="J42" s="7" t="str">
        <f t="shared" si="3"/>
        <v>[C45]=Plan3.Cells(42,9)</v>
      </c>
      <c r="K42" s="4"/>
      <c r="L42" s="4"/>
      <c r="M42" s="4"/>
      <c r="N42" s="4"/>
      <c r="O42" s="4"/>
    </row>
    <row r="43" spans="1:15" x14ac:dyDescent="0.25">
      <c r="A43" s="4">
        <v>43</v>
      </c>
      <c r="B43" s="4" t="s">
        <v>119</v>
      </c>
      <c r="C43" s="8">
        <v>4410.95</v>
      </c>
      <c r="D43" s="7" t="str">
        <f t="shared" si="0"/>
        <v>[C46]=Plan3.Cells(43,3)</v>
      </c>
      <c r="E43" s="9">
        <v>4631.4975000000004</v>
      </c>
      <c r="F43" s="7" t="str">
        <f t="shared" si="1"/>
        <v>[C46]=Plan3.Cells(43,5)</v>
      </c>
      <c r="G43" s="9">
        <v>5059.1305498947331</v>
      </c>
      <c r="H43" s="7" t="str">
        <f t="shared" si="2"/>
        <v>[C46]=Plan3.Cells(43,7)</v>
      </c>
      <c r="I43" s="9">
        <v>5526.2136031922601</v>
      </c>
      <c r="J43" s="7" t="str">
        <f t="shared" si="3"/>
        <v>[C46]=Plan3.Cells(43,9)</v>
      </c>
      <c r="K43" s="4"/>
      <c r="L43" s="4"/>
      <c r="M43" s="4"/>
      <c r="N43" s="4"/>
      <c r="O43" s="4"/>
    </row>
    <row r="44" spans="1:15" x14ac:dyDescent="0.25">
      <c r="A44" s="4">
        <v>44</v>
      </c>
      <c r="B44" s="4" t="s">
        <v>120</v>
      </c>
      <c r="C44" s="8">
        <v>4569.74</v>
      </c>
      <c r="D44" s="7" t="str">
        <f t="shared" si="0"/>
        <v>[C47]=Plan3.Cells(44,3)</v>
      </c>
      <c r="E44" s="9">
        <v>4798.2269999999999</v>
      </c>
      <c r="F44" s="7" t="str">
        <f t="shared" si="1"/>
        <v>[C47]=Plan3.Cells(44,5)</v>
      </c>
      <c r="G44" s="9">
        <v>5246.3183802408375</v>
      </c>
      <c r="H44" s="7" t="str">
        <f t="shared" si="2"/>
        <v>[C47]=Plan3.Cells(44,7)</v>
      </c>
      <c r="I44" s="9">
        <v>5736.2097201135657</v>
      </c>
      <c r="J44" s="7" t="str">
        <f t="shared" si="3"/>
        <v>[C47]=Plan3.Cells(44,9)</v>
      </c>
      <c r="K44" s="4"/>
      <c r="L44" s="4"/>
      <c r="M44" s="4"/>
      <c r="N44" s="4"/>
      <c r="O44" s="4"/>
    </row>
    <row r="45" spans="1:15" x14ac:dyDescent="0.25">
      <c r="A45" s="4">
        <v>45</v>
      </c>
      <c r="B45" s="4" t="s">
        <v>121</v>
      </c>
      <c r="C45" s="8">
        <v>4734.25</v>
      </c>
      <c r="D45" s="7" t="str">
        <f t="shared" si="0"/>
        <v>[C48]=Plan3.Cells(45,3)</v>
      </c>
      <c r="E45" s="9">
        <v>4970.9625000000005</v>
      </c>
      <c r="F45" s="7" t="str">
        <f t="shared" si="1"/>
        <v>[C48]=Plan3.Cells(45,5)</v>
      </c>
      <c r="G45" s="9">
        <v>5440.4321603097478</v>
      </c>
      <c r="H45" s="7" t="str">
        <f t="shared" si="2"/>
        <v>[C48]=Plan3.Cells(45,7)</v>
      </c>
      <c r="I45" s="9">
        <v>5954.1856894778812</v>
      </c>
      <c r="J45" s="7" t="str">
        <f t="shared" si="3"/>
        <v>[C48]=Plan3.Cells(45,9)</v>
      </c>
      <c r="K45" s="4"/>
      <c r="L45" s="4"/>
      <c r="M45" s="4"/>
      <c r="N45" s="4"/>
      <c r="O45" s="4"/>
    </row>
    <row r="46" spans="1:15" x14ac:dyDescent="0.25">
      <c r="A46" s="4">
        <v>46</v>
      </c>
      <c r="B46" s="4" t="s">
        <v>122</v>
      </c>
      <c r="C46" s="8">
        <v>4904.68</v>
      </c>
      <c r="D46" s="7" t="str">
        <f t="shared" si="0"/>
        <v>[C49]=Plan3.Cells(46,3)</v>
      </c>
      <c r="E46" s="9">
        <v>5149.9140000000007</v>
      </c>
      <c r="F46" s="7" t="str">
        <f t="shared" si="1"/>
        <v>[C49]=Plan3.Cells(46,5)</v>
      </c>
      <c r="G46" s="9">
        <v>5641.7281502412079</v>
      </c>
      <c r="H46" s="7" t="str">
        <f t="shared" si="2"/>
        <v>[C49]=Plan3.Cells(46,7)</v>
      </c>
      <c r="I46" s="9">
        <v>6180.4447456780408</v>
      </c>
      <c r="J46" s="7" t="str">
        <f t="shared" si="3"/>
        <v>[C49]=Plan3.Cells(46,9)</v>
      </c>
      <c r="K46" s="4"/>
      <c r="L46" s="4"/>
      <c r="M46" s="4"/>
      <c r="N46" s="4"/>
      <c r="O46" s="4"/>
    </row>
    <row r="47" spans="1:15" x14ac:dyDescent="0.25">
      <c r="A47" s="4">
        <v>47</v>
      </c>
      <c r="B47" s="4" t="s">
        <v>123</v>
      </c>
      <c r="C47" s="8">
        <v>5081.25</v>
      </c>
      <c r="D47" s="7" t="str">
        <f t="shared" si="0"/>
        <v>[C50]=Plan3.Cells(47,3)</v>
      </c>
      <c r="E47" s="9">
        <v>5335.3125</v>
      </c>
      <c r="F47" s="7" t="str">
        <f t="shared" si="1"/>
        <v>[C50]=Plan3.Cells(47,5)</v>
      </c>
      <c r="G47" s="9">
        <v>5850.4720918001321</v>
      </c>
      <c r="H47" s="7" t="str">
        <f t="shared" si="2"/>
        <v>[C50]=Plan3.Cells(47,7)</v>
      </c>
      <c r="I47" s="9">
        <v>6415.3016460138069</v>
      </c>
      <c r="J47" s="7" t="str">
        <f t="shared" si="3"/>
        <v>[C50]=Plan3.Cells(47,9)</v>
      </c>
      <c r="K47" s="4"/>
      <c r="L47" s="4"/>
      <c r="M47" s="4"/>
      <c r="N47" s="4"/>
      <c r="O47" s="4"/>
    </row>
    <row r="48" spans="1:15" x14ac:dyDescent="0.25">
      <c r="A48" s="4">
        <v>48</v>
      </c>
      <c r="B48" s="4" t="s">
        <v>124</v>
      </c>
      <c r="C48" s="8">
        <v>5264.18</v>
      </c>
      <c r="D48" s="7" t="str">
        <f t="shared" si="0"/>
        <v>[C51]=Plan3.Cells(48,3)</v>
      </c>
      <c r="E48" s="9">
        <v>5527.3890000000001</v>
      </c>
      <c r="F48" s="7" t="str">
        <f t="shared" si="1"/>
        <v>[C51]=Plan3.Cells(48,5)</v>
      </c>
      <c r="G48" s="9">
        <v>6066.9395591967368</v>
      </c>
      <c r="H48" s="7" t="str">
        <f t="shared" si="2"/>
        <v>[C51]=Plan3.Cells(48,7)</v>
      </c>
      <c r="I48" s="9">
        <v>6659.0831085623322</v>
      </c>
      <c r="J48" s="7" t="str">
        <f t="shared" si="3"/>
        <v>[C51]=Plan3.Cells(48,9)</v>
      </c>
      <c r="K48" s="4"/>
      <c r="L48" s="4"/>
      <c r="M48" s="4"/>
      <c r="N48" s="4"/>
      <c r="O48" s="4"/>
    </row>
    <row r="49" spans="1:15" x14ac:dyDescent="0.25">
      <c r="A49" s="4">
        <v>49</v>
      </c>
      <c r="B49" s="4" t="s">
        <v>125</v>
      </c>
      <c r="C49" s="8">
        <v>5453.69</v>
      </c>
      <c r="D49" s="7" t="str">
        <f t="shared" si="0"/>
        <v>[C52]=Plan3.Cells(49,3)</v>
      </c>
      <c r="E49" s="9">
        <v>5726.3744999999999</v>
      </c>
      <c r="F49" s="7" t="str">
        <f t="shared" si="1"/>
        <v>[C52]=Plan3.Cells(49,5)</v>
      </c>
      <c r="G49" s="9">
        <v>6291.4163228870157</v>
      </c>
      <c r="H49" s="7" t="str">
        <f t="shared" si="2"/>
        <v>[C52]=Plan3.Cells(49,7)</v>
      </c>
      <c r="I49" s="9">
        <v>6912.1282666877014</v>
      </c>
      <c r="J49" s="7" t="str">
        <f t="shared" si="3"/>
        <v>[C52]=Plan3.Cells(49,9)</v>
      </c>
      <c r="K49" s="4"/>
      <c r="L49" s="4"/>
      <c r="M49" s="4"/>
      <c r="N49" s="4"/>
      <c r="O49" s="4"/>
    </row>
    <row r="50" spans="1:15" x14ac:dyDescent="0.25">
      <c r="A50" s="4">
        <v>50</v>
      </c>
      <c r="B50" s="4" t="s">
        <v>126</v>
      </c>
      <c r="C50" s="8">
        <v>5650</v>
      </c>
      <c r="D50" s="7" t="str">
        <f t="shared" si="0"/>
        <v>[C53]=Plan3.Cells(50,3)</v>
      </c>
      <c r="E50" s="9">
        <v>5932.5</v>
      </c>
      <c r="F50" s="7" t="str">
        <f t="shared" si="1"/>
        <v>[C53]=Plan3.Cells(50,5)</v>
      </c>
      <c r="G50" s="9">
        <v>6524.1987268338344</v>
      </c>
      <c r="H50" s="7" t="str">
        <f t="shared" si="2"/>
        <v>[C53]=Plan3.Cells(50,7)</v>
      </c>
      <c r="I50" s="9">
        <v>7174.7891408218347</v>
      </c>
      <c r="J50" s="7" t="str">
        <f t="shared" si="3"/>
        <v>[C53]=Plan3.Cells(50,9)</v>
      </c>
      <c r="K50" s="4"/>
      <c r="L50" s="4"/>
      <c r="M50" s="4"/>
      <c r="N50" s="4"/>
      <c r="O50" s="4"/>
    </row>
  </sheetData>
  <mergeCells count="1">
    <mergeCell ref="B1:C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C320"/>
  <sheetViews>
    <sheetView topLeftCell="A295" workbookViewId="0">
      <selection activeCell="H287" sqref="H287"/>
    </sheetView>
  </sheetViews>
  <sheetFormatPr defaultRowHeight="15" x14ac:dyDescent="0.25"/>
  <cols>
    <col min="1" max="1" width="10.42578125" style="34" customWidth="1"/>
  </cols>
  <sheetData>
    <row r="1" spans="1:3" x14ac:dyDescent="0.25">
      <c r="A1" s="15" t="s">
        <v>187</v>
      </c>
      <c r="B1" s="14" t="s">
        <v>12</v>
      </c>
      <c r="C1" s="6"/>
    </row>
    <row r="2" spans="1:3" x14ac:dyDescent="0.25">
      <c r="A2" s="15" t="s">
        <v>188</v>
      </c>
      <c r="B2" s="16" t="s">
        <v>13</v>
      </c>
      <c r="C2" s="3"/>
    </row>
    <row r="3" spans="1:3" x14ac:dyDescent="0.25">
      <c r="A3" s="15" t="s">
        <v>189</v>
      </c>
      <c r="B3" s="16" t="s">
        <v>14</v>
      </c>
      <c r="C3" s="4"/>
    </row>
    <row r="4" spans="1:3" x14ac:dyDescent="0.25">
      <c r="A4" s="15" t="s">
        <v>190</v>
      </c>
      <c r="B4" s="16" t="s">
        <v>15</v>
      </c>
      <c r="C4" s="3"/>
    </row>
    <row r="5" spans="1:3" x14ac:dyDescent="0.25">
      <c r="A5" s="15" t="s">
        <v>191</v>
      </c>
      <c r="B5" s="16" t="s">
        <v>16</v>
      </c>
      <c r="C5" s="3"/>
    </row>
    <row r="6" spans="1:3" x14ac:dyDescent="0.25">
      <c r="A6" s="15" t="s">
        <v>192</v>
      </c>
      <c r="B6" s="14" t="s">
        <v>18</v>
      </c>
      <c r="C6" s="3"/>
    </row>
    <row r="7" spans="1:3" x14ac:dyDescent="0.25">
      <c r="A7" s="15" t="s">
        <v>193</v>
      </c>
      <c r="B7" s="16" t="s">
        <v>19</v>
      </c>
      <c r="C7" s="3"/>
    </row>
    <row r="8" spans="1:3" x14ac:dyDescent="0.25">
      <c r="A8" s="15" t="s">
        <v>194</v>
      </c>
      <c r="B8" s="16" t="s">
        <v>20</v>
      </c>
      <c r="C8" s="3"/>
    </row>
    <row r="9" spans="1:3" x14ac:dyDescent="0.25">
      <c r="A9" s="15" t="s">
        <v>195</v>
      </c>
      <c r="B9" s="16" t="s">
        <v>21</v>
      </c>
    </row>
    <row r="10" spans="1:3" x14ac:dyDescent="0.25">
      <c r="A10" s="15" t="s">
        <v>196</v>
      </c>
      <c r="B10" s="16" t="s">
        <v>22</v>
      </c>
    </row>
    <row r="11" spans="1:3" x14ac:dyDescent="0.25">
      <c r="A11" s="15" t="s">
        <v>197</v>
      </c>
      <c r="B11" s="14" t="s">
        <v>24</v>
      </c>
    </row>
    <row r="12" spans="1:3" x14ac:dyDescent="0.25">
      <c r="A12" s="15" t="s">
        <v>198</v>
      </c>
      <c r="B12" s="16" t="s">
        <v>25</v>
      </c>
    </row>
    <row r="13" spans="1:3" x14ac:dyDescent="0.25">
      <c r="A13" s="15" t="s">
        <v>199</v>
      </c>
      <c r="B13" s="16" t="s">
        <v>26</v>
      </c>
    </row>
    <row r="14" spans="1:3" x14ac:dyDescent="0.25">
      <c r="A14" s="15" t="s">
        <v>200</v>
      </c>
      <c r="B14" s="16" t="s">
        <v>27</v>
      </c>
    </row>
    <row r="15" spans="1:3" x14ac:dyDescent="0.25">
      <c r="A15" s="15" t="s">
        <v>201</v>
      </c>
      <c r="B15" s="16" t="s">
        <v>28</v>
      </c>
    </row>
    <row r="16" spans="1:3" x14ac:dyDescent="0.25">
      <c r="A16" s="15" t="s">
        <v>202</v>
      </c>
      <c r="B16" s="14" t="s">
        <v>30</v>
      </c>
    </row>
    <row r="17" spans="1:2" x14ac:dyDescent="0.25">
      <c r="A17" s="16" t="s">
        <v>203</v>
      </c>
      <c r="B17" s="16" t="s">
        <v>13</v>
      </c>
    </row>
    <row r="18" spans="1:2" x14ac:dyDescent="0.25">
      <c r="A18" s="16" t="s">
        <v>204</v>
      </c>
      <c r="B18" s="16" t="s">
        <v>14</v>
      </c>
    </row>
    <row r="19" spans="1:2" x14ac:dyDescent="0.25">
      <c r="A19" s="16" t="s">
        <v>205</v>
      </c>
      <c r="B19" s="16" t="s">
        <v>15</v>
      </c>
    </row>
    <row r="20" spans="1:2" x14ac:dyDescent="0.25">
      <c r="A20" s="16" t="s">
        <v>206</v>
      </c>
      <c r="B20" s="16" t="s">
        <v>16</v>
      </c>
    </row>
    <row r="21" spans="1:2" x14ac:dyDescent="0.25">
      <c r="A21" s="16" t="s">
        <v>207</v>
      </c>
      <c r="B21" s="14" t="s">
        <v>18</v>
      </c>
    </row>
    <row r="22" spans="1:2" x14ac:dyDescent="0.25">
      <c r="A22" s="16" t="s">
        <v>208</v>
      </c>
      <c r="B22" s="16" t="s">
        <v>19</v>
      </c>
    </row>
    <row r="23" spans="1:2" x14ac:dyDescent="0.25">
      <c r="A23" s="16" t="s">
        <v>209</v>
      </c>
      <c r="B23" s="16" t="s">
        <v>20</v>
      </c>
    </row>
    <row r="24" spans="1:2" x14ac:dyDescent="0.25">
      <c r="A24" s="16" t="s">
        <v>210</v>
      </c>
      <c r="B24" s="16" t="s">
        <v>21</v>
      </c>
    </row>
    <row r="25" spans="1:2" x14ac:dyDescent="0.25">
      <c r="A25" s="16" t="s">
        <v>211</v>
      </c>
      <c r="B25" s="16" t="s">
        <v>22</v>
      </c>
    </row>
    <row r="26" spans="1:2" x14ac:dyDescent="0.25">
      <c r="A26" s="16" t="s">
        <v>212</v>
      </c>
      <c r="B26" s="14" t="s">
        <v>24</v>
      </c>
    </row>
    <row r="27" spans="1:2" x14ac:dyDescent="0.25">
      <c r="A27" s="16" t="s">
        <v>213</v>
      </c>
      <c r="B27" s="16" t="s">
        <v>25</v>
      </c>
    </row>
    <row r="28" spans="1:2" x14ac:dyDescent="0.25">
      <c r="A28" s="16" t="s">
        <v>214</v>
      </c>
      <c r="B28" s="16" t="s">
        <v>26</v>
      </c>
    </row>
    <row r="29" spans="1:2" x14ac:dyDescent="0.25">
      <c r="A29" s="16" t="s">
        <v>215</v>
      </c>
      <c r="B29" s="16" t="s">
        <v>27</v>
      </c>
    </row>
    <row r="30" spans="1:2" x14ac:dyDescent="0.25">
      <c r="A30" s="16" t="s">
        <v>216</v>
      </c>
      <c r="B30" s="16" t="s">
        <v>28</v>
      </c>
    </row>
    <row r="31" spans="1:2" x14ac:dyDescent="0.25">
      <c r="A31" s="16" t="s">
        <v>217</v>
      </c>
      <c r="B31" s="14" t="s">
        <v>30</v>
      </c>
    </row>
    <row r="32" spans="1:2" x14ac:dyDescent="0.25">
      <c r="A32" s="16" t="s">
        <v>218</v>
      </c>
      <c r="B32" s="14" t="s">
        <v>31</v>
      </c>
    </row>
    <row r="33" spans="1:2" x14ac:dyDescent="0.25">
      <c r="A33" s="16" t="s">
        <v>219</v>
      </c>
      <c r="B33" s="16" t="s">
        <v>14</v>
      </c>
    </row>
    <row r="34" spans="1:2" x14ac:dyDescent="0.25">
      <c r="A34" s="16" t="s">
        <v>220</v>
      </c>
      <c r="B34" s="16" t="s">
        <v>15</v>
      </c>
    </row>
    <row r="35" spans="1:2" x14ac:dyDescent="0.25">
      <c r="A35" s="16" t="s">
        <v>221</v>
      </c>
      <c r="B35" s="16" t="s">
        <v>16</v>
      </c>
    </row>
    <row r="36" spans="1:2" x14ac:dyDescent="0.25">
      <c r="A36" s="16" t="s">
        <v>222</v>
      </c>
      <c r="B36" s="14" t="s">
        <v>18</v>
      </c>
    </row>
    <row r="37" spans="1:2" x14ac:dyDescent="0.25">
      <c r="A37" s="16" t="s">
        <v>223</v>
      </c>
      <c r="B37" s="16" t="s">
        <v>19</v>
      </c>
    </row>
    <row r="38" spans="1:2" x14ac:dyDescent="0.25">
      <c r="A38" s="16" t="s">
        <v>224</v>
      </c>
      <c r="B38" s="16" t="s">
        <v>20</v>
      </c>
    </row>
    <row r="39" spans="1:2" x14ac:dyDescent="0.25">
      <c r="A39" s="16" t="s">
        <v>225</v>
      </c>
      <c r="B39" s="16" t="s">
        <v>21</v>
      </c>
    </row>
    <row r="40" spans="1:2" x14ac:dyDescent="0.25">
      <c r="A40" s="16" t="s">
        <v>226</v>
      </c>
      <c r="B40" s="16" t="s">
        <v>22</v>
      </c>
    </row>
    <row r="41" spans="1:2" x14ac:dyDescent="0.25">
      <c r="A41" s="16" t="s">
        <v>227</v>
      </c>
      <c r="B41" s="14" t="s">
        <v>24</v>
      </c>
    </row>
    <row r="42" spans="1:2" x14ac:dyDescent="0.25">
      <c r="A42" s="16" t="s">
        <v>228</v>
      </c>
      <c r="B42" s="16" t="s">
        <v>25</v>
      </c>
    </row>
    <row r="43" spans="1:2" x14ac:dyDescent="0.25">
      <c r="A43" s="16" t="s">
        <v>229</v>
      </c>
      <c r="B43" s="16" t="s">
        <v>26</v>
      </c>
    </row>
    <row r="44" spans="1:2" x14ac:dyDescent="0.25">
      <c r="A44" s="16" t="s">
        <v>230</v>
      </c>
      <c r="B44" s="16" t="s">
        <v>27</v>
      </c>
    </row>
    <row r="45" spans="1:2" x14ac:dyDescent="0.25">
      <c r="A45" s="16" t="s">
        <v>231</v>
      </c>
      <c r="B45" s="16" t="s">
        <v>28</v>
      </c>
    </row>
    <row r="46" spans="1:2" x14ac:dyDescent="0.25">
      <c r="A46" s="16" t="s">
        <v>232</v>
      </c>
      <c r="B46" s="14" t="s">
        <v>30</v>
      </c>
    </row>
    <row r="47" spans="1:2" x14ac:dyDescent="0.25">
      <c r="A47" s="16" t="s">
        <v>233</v>
      </c>
      <c r="B47" s="14" t="s">
        <v>31</v>
      </c>
    </row>
    <row r="48" spans="1:2" x14ac:dyDescent="0.25">
      <c r="A48" s="16" t="s">
        <v>234</v>
      </c>
      <c r="B48" s="14" t="s">
        <v>32</v>
      </c>
    </row>
    <row r="49" spans="1:2" x14ac:dyDescent="0.25">
      <c r="A49" s="33" t="s">
        <v>235</v>
      </c>
      <c r="B49" s="16" t="s">
        <v>15</v>
      </c>
    </row>
    <row r="50" spans="1:2" x14ac:dyDescent="0.25">
      <c r="A50" s="33" t="s">
        <v>236</v>
      </c>
      <c r="B50" s="16" t="s">
        <v>16</v>
      </c>
    </row>
    <row r="51" spans="1:2" x14ac:dyDescent="0.25">
      <c r="A51" s="33" t="s">
        <v>237</v>
      </c>
      <c r="B51" s="14" t="s">
        <v>18</v>
      </c>
    </row>
    <row r="52" spans="1:2" x14ac:dyDescent="0.25">
      <c r="A52" s="33" t="s">
        <v>238</v>
      </c>
      <c r="B52" s="16" t="s">
        <v>19</v>
      </c>
    </row>
    <row r="53" spans="1:2" x14ac:dyDescent="0.25">
      <c r="A53" s="33" t="s">
        <v>239</v>
      </c>
      <c r="B53" s="16" t="s">
        <v>20</v>
      </c>
    </row>
    <row r="54" spans="1:2" x14ac:dyDescent="0.25">
      <c r="A54" s="33" t="s">
        <v>240</v>
      </c>
      <c r="B54" s="16" t="s">
        <v>21</v>
      </c>
    </row>
    <row r="55" spans="1:2" x14ac:dyDescent="0.25">
      <c r="A55" s="33" t="s">
        <v>241</v>
      </c>
      <c r="B55" s="16" t="s">
        <v>22</v>
      </c>
    </row>
    <row r="56" spans="1:2" x14ac:dyDescent="0.25">
      <c r="A56" s="33" t="s">
        <v>242</v>
      </c>
      <c r="B56" s="14" t="s">
        <v>24</v>
      </c>
    </row>
    <row r="57" spans="1:2" x14ac:dyDescent="0.25">
      <c r="A57" s="33" t="s">
        <v>243</v>
      </c>
      <c r="B57" s="16" t="s">
        <v>25</v>
      </c>
    </row>
    <row r="58" spans="1:2" x14ac:dyDescent="0.25">
      <c r="A58" s="33" t="s">
        <v>244</v>
      </c>
      <c r="B58" s="16" t="s">
        <v>26</v>
      </c>
    </row>
    <row r="59" spans="1:2" x14ac:dyDescent="0.25">
      <c r="A59" s="33" t="s">
        <v>245</v>
      </c>
      <c r="B59" s="16" t="s">
        <v>27</v>
      </c>
    </row>
    <row r="60" spans="1:2" x14ac:dyDescent="0.25">
      <c r="A60" s="33" t="s">
        <v>246</v>
      </c>
      <c r="B60" s="16" t="s">
        <v>28</v>
      </c>
    </row>
    <row r="61" spans="1:2" x14ac:dyDescent="0.25">
      <c r="A61" s="33" t="s">
        <v>247</v>
      </c>
      <c r="B61" s="14" t="s">
        <v>30</v>
      </c>
    </row>
    <row r="62" spans="1:2" x14ac:dyDescent="0.25">
      <c r="A62" s="33" t="s">
        <v>248</v>
      </c>
      <c r="B62" s="14" t="s">
        <v>31</v>
      </c>
    </row>
    <row r="63" spans="1:2" x14ac:dyDescent="0.25">
      <c r="A63" s="33" t="s">
        <v>249</v>
      </c>
      <c r="B63" s="14" t="s">
        <v>32</v>
      </c>
    </row>
    <row r="64" spans="1:2" x14ac:dyDescent="0.25">
      <c r="A64" s="33" t="s">
        <v>250</v>
      </c>
      <c r="B64" s="14" t="s">
        <v>33</v>
      </c>
    </row>
    <row r="65" spans="1:2" x14ac:dyDescent="0.25">
      <c r="A65" s="15" t="s">
        <v>251</v>
      </c>
      <c r="B65" s="14" t="s">
        <v>18</v>
      </c>
    </row>
    <row r="66" spans="1:2" x14ac:dyDescent="0.25">
      <c r="A66" s="15" t="s">
        <v>252</v>
      </c>
      <c r="B66" s="16" t="s">
        <v>19</v>
      </c>
    </row>
    <row r="67" spans="1:2" x14ac:dyDescent="0.25">
      <c r="A67" s="15" t="s">
        <v>253</v>
      </c>
      <c r="B67" s="16" t="s">
        <v>20</v>
      </c>
    </row>
    <row r="68" spans="1:2" x14ac:dyDescent="0.25">
      <c r="A68" s="15" t="s">
        <v>254</v>
      </c>
      <c r="B68" s="16" t="s">
        <v>21</v>
      </c>
    </row>
    <row r="69" spans="1:2" x14ac:dyDescent="0.25">
      <c r="A69" s="15" t="s">
        <v>255</v>
      </c>
      <c r="B69" s="16" t="s">
        <v>22</v>
      </c>
    </row>
    <row r="70" spans="1:2" x14ac:dyDescent="0.25">
      <c r="A70" s="15" t="s">
        <v>256</v>
      </c>
      <c r="B70" s="14" t="s">
        <v>24</v>
      </c>
    </row>
    <row r="71" spans="1:2" x14ac:dyDescent="0.25">
      <c r="A71" s="15" t="s">
        <v>257</v>
      </c>
      <c r="B71" s="16" t="s">
        <v>25</v>
      </c>
    </row>
    <row r="72" spans="1:2" x14ac:dyDescent="0.25">
      <c r="A72" s="15" t="s">
        <v>258</v>
      </c>
      <c r="B72" s="16" t="s">
        <v>26</v>
      </c>
    </row>
    <row r="73" spans="1:2" x14ac:dyDescent="0.25">
      <c r="A73" s="15" t="s">
        <v>259</v>
      </c>
      <c r="B73" s="16" t="s">
        <v>27</v>
      </c>
    </row>
    <row r="74" spans="1:2" x14ac:dyDescent="0.25">
      <c r="A74" s="15" t="s">
        <v>260</v>
      </c>
      <c r="B74" s="16" t="s">
        <v>28</v>
      </c>
    </row>
    <row r="75" spans="1:2" x14ac:dyDescent="0.25">
      <c r="A75" s="15" t="s">
        <v>261</v>
      </c>
      <c r="B75" s="14" t="s">
        <v>30</v>
      </c>
    </row>
    <row r="76" spans="1:2" x14ac:dyDescent="0.25">
      <c r="A76" s="15" t="s">
        <v>262</v>
      </c>
      <c r="B76" s="14" t="s">
        <v>31</v>
      </c>
    </row>
    <row r="77" spans="1:2" x14ac:dyDescent="0.25">
      <c r="A77" s="15" t="s">
        <v>263</v>
      </c>
      <c r="B77" s="14" t="s">
        <v>32</v>
      </c>
    </row>
    <row r="78" spans="1:2" x14ac:dyDescent="0.25">
      <c r="A78" s="15" t="s">
        <v>264</v>
      </c>
      <c r="B78" s="14" t="s">
        <v>33</v>
      </c>
    </row>
    <row r="79" spans="1:2" x14ac:dyDescent="0.25">
      <c r="A79" s="15" t="s">
        <v>265</v>
      </c>
      <c r="B79" s="14" t="s">
        <v>34</v>
      </c>
    </row>
    <row r="80" spans="1:2" x14ac:dyDescent="0.25">
      <c r="A80" s="15" t="s">
        <v>266</v>
      </c>
      <c r="B80" s="14" t="s">
        <v>36</v>
      </c>
    </row>
    <row r="81" spans="1:2" x14ac:dyDescent="0.25">
      <c r="A81" s="16" t="s">
        <v>267</v>
      </c>
      <c r="B81" s="16" t="s">
        <v>19</v>
      </c>
    </row>
    <row r="82" spans="1:2" x14ac:dyDescent="0.25">
      <c r="A82" s="16" t="s">
        <v>268</v>
      </c>
      <c r="B82" s="16" t="s">
        <v>20</v>
      </c>
    </row>
    <row r="83" spans="1:2" x14ac:dyDescent="0.25">
      <c r="A83" s="16" t="s">
        <v>269</v>
      </c>
      <c r="B83" s="16" t="s">
        <v>21</v>
      </c>
    </row>
    <row r="84" spans="1:2" x14ac:dyDescent="0.25">
      <c r="A84" s="16" t="s">
        <v>270</v>
      </c>
      <c r="B84" s="16" t="s">
        <v>22</v>
      </c>
    </row>
    <row r="85" spans="1:2" x14ac:dyDescent="0.25">
      <c r="A85" s="16" t="s">
        <v>271</v>
      </c>
      <c r="B85" s="14" t="s">
        <v>24</v>
      </c>
    </row>
    <row r="86" spans="1:2" x14ac:dyDescent="0.25">
      <c r="A86" s="16" t="s">
        <v>272</v>
      </c>
      <c r="B86" s="16" t="s">
        <v>25</v>
      </c>
    </row>
    <row r="87" spans="1:2" x14ac:dyDescent="0.25">
      <c r="A87" s="16" t="s">
        <v>273</v>
      </c>
      <c r="B87" s="16" t="s">
        <v>26</v>
      </c>
    </row>
    <row r="88" spans="1:2" x14ac:dyDescent="0.25">
      <c r="A88" s="16" t="s">
        <v>274</v>
      </c>
      <c r="B88" s="16" t="s">
        <v>27</v>
      </c>
    </row>
    <row r="89" spans="1:2" x14ac:dyDescent="0.25">
      <c r="A89" s="16" t="s">
        <v>275</v>
      </c>
      <c r="B89" s="16" t="s">
        <v>28</v>
      </c>
    </row>
    <row r="90" spans="1:2" x14ac:dyDescent="0.25">
      <c r="A90" s="16" t="s">
        <v>276</v>
      </c>
      <c r="B90" s="14" t="s">
        <v>30</v>
      </c>
    </row>
    <row r="91" spans="1:2" x14ac:dyDescent="0.25">
      <c r="A91" s="16" t="s">
        <v>277</v>
      </c>
      <c r="B91" s="16" t="s">
        <v>31</v>
      </c>
    </row>
    <row r="92" spans="1:2" x14ac:dyDescent="0.25">
      <c r="A92" s="16" t="s">
        <v>278</v>
      </c>
      <c r="B92" s="16" t="s">
        <v>32</v>
      </c>
    </row>
    <row r="93" spans="1:2" x14ac:dyDescent="0.25">
      <c r="A93" s="16" t="s">
        <v>279</v>
      </c>
      <c r="B93" s="16" t="s">
        <v>33</v>
      </c>
    </row>
    <row r="94" spans="1:2" x14ac:dyDescent="0.25">
      <c r="A94" s="16" t="s">
        <v>280</v>
      </c>
      <c r="B94" s="16" t="s">
        <v>34</v>
      </c>
    </row>
    <row r="95" spans="1:2" x14ac:dyDescent="0.25">
      <c r="A95" s="16" t="s">
        <v>281</v>
      </c>
      <c r="B95" s="14" t="s">
        <v>36</v>
      </c>
    </row>
    <row r="96" spans="1:2" x14ac:dyDescent="0.25">
      <c r="A96" s="16" t="s">
        <v>282</v>
      </c>
      <c r="B96" s="16" t="s">
        <v>37</v>
      </c>
    </row>
    <row r="97" spans="1:2" x14ac:dyDescent="0.25">
      <c r="A97" s="16" t="s">
        <v>283</v>
      </c>
      <c r="B97" s="16" t="s">
        <v>20</v>
      </c>
    </row>
    <row r="98" spans="1:2" x14ac:dyDescent="0.25">
      <c r="A98" s="16" t="s">
        <v>284</v>
      </c>
      <c r="B98" s="16" t="s">
        <v>21</v>
      </c>
    </row>
    <row r="99" spans="1:2" x14ac:dyDescent="0.25">
      <c r="A99" s="16" t="s">
        <v>285</v>
      </c>
      <c r="B99" s="16" t="s">
        <v>22</v>
      </c>
    </row>
    <row r="100" spans="1:2" x14ac:dyDescent="0.25">
      <c r="A100" s="16" t="s">
        <v>286</v>
      </c>
      <c r="B100" s="14" t="s">
        <v>24</v>
      </c>
    </row>
    <row r="101" spans="1:2" x14ac:dyDescent="0.25">
      <c r="A101" s="16" t="s">
        <v>287</v>
      </c>
      <c r="B101" s="16" t="s">
        <v>25</v>
      </c>
    </row>
    <row r="102" spans="1:2" x14ac:dyDescent="0.25">
      <c r="A102" s="16" t="s">
        <v>288</v>
      </c>
      <c r="B102" s="16" t="s">
        <v>26</v>
      </c>
    </row>
    <row r="103" spans="1:2" x14ac:dyDescent="0.25">
      <c r="A103" s="16" t="s">
        <v>289</v>
      </c>
      <c r="B103" s="16" t="s">
        <v>27</v>
      </c>
    </row>
    <row r="104" spans="1:2" x14ac:dyDescent="0.25">
      <c r="A104" s="16" t="s">
        <v>290</v>
      </c>
      <c r="B104" s="16" t="s">
        <v>28</v>
      </c>
    </row>
    <row r="105" spans="1:2" x14ac:dyDescent="0.25">
      <c r="A105" s="16" t="s">
        <v>291</v>
      </c>
      <c r="B105" s="14" t="s">
        <v>30</v>
      </c>
    </row>
    <row r="106" spans="1:2" x14ac:dyDescent="0.25">
      <c r="A106" s="16" t="s">
        <v>292</v>
      </c>
      <c r="B106" s="16" t="s">
        <v>31</v>
      </c>
    </row>
    <row r="107" spans="1:2" x14ac:dyDescent="0.25">
      <c r="A107" s="16" t="s">
        <v>293</v>
      </c>
      <c r="B107" s="16" t="s">
        <v>32</v>
      </c>
    </row>
    <row r="108" spans="1:2" x14ac:dyDescent="0.25">
      <c r="A108" s="16" t="s">
        <v>294</v>
      </c>
      <c r="B108" s="16" t="s">
        <v>33</v>
      </c>
    </row>
    <row r="109" spans="1:2" x14ac:dyDescent="0.25">
      <c r="A109" s="16" t="s">
        <v>295</v>
      </c>
      <c r="B109" s="16" t="s">
        <v>34</v>
      </c>
    </row>
    <row r="110" spans="1:2" x14ac:dyDescent="0.25">
      <c r="A110" s="16" t="s">
        <v>296</v>
      </c>
      <c r="B110" s="14" t="s">
        <v>36</v>
      </c>
    </row>
    <row r="111" spans="1:2" x14ac:dyDescent="0.25">
      <c r="A111" s="16" t="s">
        <v>297</v>
      </c>
      <c r="B111" s="16" t="s">
        <v>37</v>
      </c>
    </row>
    <row r="112" spans="1:2" x14ac:dyDescent="0.25">
      <c r="A112" s="16" t="s">
        <v>298</v>
      </c>
      <c r="B112" s="16" t="s">
        <v>38</v>
      </c>
    </row>
    <row r="113" spans="1:2" x14ac:dyDescent="0.25">
      <c r="A113" s="33" t="s">
        <v>299</v>
      </c>
      <c r="B113" s="16" t="s">
        <v>21</v>
      </c>
    </row>
    <row r="114" spans="1:2" x14ac:dyDescent="0.25">
      <c r="A114" s="33" t="s">
        <v>300</v>
      </c>
      <c r="B114" s="16" t="s">
        <v>22</v>
      </c>
    </row>
    <row r="115" spans="1:2" x14ac:dyDescent="0.25">
      <c r="A115" s="33" t="s">
        <v>301</v>
      </c>
      <c r="B115" s="14" t="s">
        <v>24</v>
      </c>
    </row>
    <row r="116" spans="1:2" x14ac:dyDescent="0.25">
      <c r="A116" s="33" t="s">
        <v>302</v>
      </c>
      <c r="B116" s="16" t="s">
        <v>25</v>
      </c>
    </row>
    <row r="117" spans="1:2" x14ac:dyDescent="0.25">
      <c r="A117" s="33" t="s">
        <v>303</v>
      </c>
      <c r="B117" s="16" t="s">
        <v>26</v>
      </c>
    </row>
    <row r="118" spans="1:2" x14ac:dyDescent="0.25">
      <c r="A118" s="33" t="s">
        <v>304</v>
      </c>
      <c r="B118" s="16" t="s">
        <v>27</v>
      </c>
    </row>
    <row r="119" spans="1:2" x14ac:dyDescent="0.25">
      <c r="A119" s="33" t="s">
        <v>305</v>
      </c>
      <c r="B119" s="16" t="s">
        <v>28</v>
      </c>
    </row>
    <row r="120" spans="1:2" x14ac:dyDescent="0.25">
      <c r="A120" s="33" t="s">
        <v>306</v>
      </c>
      <c r="B120" s="14" t="s">
        <v>30</v>
      </c>
    </row>
    <row r="121" spans="1:2" x14ac:dyDescent="0.25">
      <c r="A121" s="33" t="s">
        <v>307</v>
      </c>
      <c r="B121" s="16" t="s">
        <v>31</v>
      </c>
    </row>
    <row r="122" spans="1:2" x14ac:dyDescent="0.25">
      <c r="A122" s="33" t="s">
        <v>308</v>
      </c>
      <c r="B122" s="16" t="s">
        <v>32</v>
      </c>
    </row>
    <row r="123" spans="1:2" x14ac:dyDescent="0.25">
      <c r="A123" s="33" t="s">
        <v>309</v>
      </c>
      <c r="B123" s="16" t="s">
        <v>33</v>
      </c>
    </row>
    <row r="124" spans="1:2" x14ac:dyDescent="0.25">
      <c r="A124" s="33" t="s">
        <v>310</v>
      </c>
      <c r="B124" s="16" t="s">
        <v>34</v>
      </c>
    </row>
    <row r="125" spans="1:2" x14ac:dyDescent="0.25">
      <c r="A125" s="33" t="s">
        <v>311</v>
      </c>
      <c r="B125" s="14" t="s">
        <v>36</v>
      </c>
    </row>
    <row r="126" spans="1:2" x14ac:dyDescent="0.25">
      <c r="A126" s="33" t="s">
        <v>312</v>
      </c>
      <c r="B126" s="16" t="s">
        <v>37</v>
      </c>
    </row>
    <row r="127" spans="1:2" x14ac:dyDescent="0.25">
      <c r="A127" s="33" t="s">
        <v>313</v>
      </c>
      <c r="B127" s="16" t="s">
        <v>38</v>
      </c>
    </row>
    <row r="128" spans="1:2" x14ac:dyDescent="0.25">
      <c r="A128" s="33" t="s">
        <v>314</v>
      </c>
      <c r="B128" s="16" t="s">
        <v>39</v>
      </c>
    </row>
    <row r="129" spans="1:2" x14ac:dyDescent="0.25">
      <c r="A129" s="15" t="s">
        <v>315</v>
      </c>
      <c r="B129" s="14" t="s">
        <v>24</v>
      </c>
    </row>
    <row r="130" spans="1:2" x14ac:dyDescent="0.25">
      <c r="A130" s="15" t="s">
        <v>316</v>
      </c>
      <c r="B130" s="16" t="s">
        <v>25</v>
      </c>
    </row>
    <row r="131" spans="1:2" x14ac:dyDescent="0.25">
      <c r="A131" s="15" t="s">
        <v>317</v>
      </c>
      <c r="B131" s="16" t="s">
        <v>26</v>
      </c>
    </row>
    <row r="132" spans="1:2" x14ac:dyDescent="0.25">
      <c r="A132" s="15" t="s">
        <v>318</v>
      </c>
      <c r="B132" s="16" t="s">
        <v>27</v>
      </c>
    </row>
    <row r="133" spans="1:2" x14ac:dyDescent="0.25">
      <c r="A133" s="15" t="s">
        <v>319</v>
      </c>
      <c r="B133" s="16" t="s">
        <v>28</v>
      </c>
    </row>
    <row r="134" spans="1:2" x14ac:dyDescent="0.25">
      <c r="A134" s="15" t="s">
        <v>320</v>
      </c>
      <c r="B134" s="14" t="s">
        <v>30</v>
      </c>
    </row>
    <row r="135" spans="1:2" x14ac:dyDescent="0.25">
      <c r="A135" s="15" t="s">
        <v>321</v>
      </c>
      <c r="B135" s="16" t="s">
        <v>31</v>
      </c>
    </row>
    <row r="136" spans="1:2" x14ac:dyDescent="0.25">
      <c r="A136" s="15" t="s">
        <v>322</v>
      </c>
      <c r="B136" s="16" t="s">
        <v>32</v>
      </c>
    </row>
    <row r="137" spans="1:2" x14ac:dyDescent="0.25">
      <c r="A137" s="15" t="s">
        <v>323</v>
      </c>
      <c r="B137" s="16" t="s">
        <v>33</v>
      </c>
    </row>
    <row r="138" spans="1:2" x14ac:dyDescent="0.25">
      <c r="A138" s="15" t="s">
        <v>324</v>
      </c>
      <c r="B138" s="16" t="s">
        <v>34</v>
      </c>
    </row>
    <row r="139" spans="1:2" x14ac:dyDescent="0.25">
      <c r="A139" s="15" t="s">
        <v>325</v>
      </c>
      <c r="B139" s="14" t="s">
        <v>36</v>
      </c>
    </row>
    <row r="140" spans="1:2" x14ac:dyDescent="0.25">
      <c r="A140" s="15" t="s">
        <v>326</v>
      </c>
      <c r="B140" s="16" t="s">
        <v>37</v>
      </c>
    </row>
    <row r="141" spans="1:2" x14ac:dyDescent="0.25">
      <c r="A141" s="15" t="s">
        <v>327</v>
      </c>
      <c r="B141" s="16" t="s">
        <v>38</v>
      </c>
    </row>
    <row r="142" spans="1:2" x14ac:dyDescent="0.25">
      <c r="A142" s="15" t="s">
        <v>328</v>
      </c>
      <c r="B142" s="16" t="s">
        <v>39</v>
      </c>
    </row>
    <row r="143" spans="1:2" x14ac:dyDescent="0.25">
      <c r="A143" s="15" t="s">
        <v>329</v>
      </c>
      <c r="B143" s="16" t="s">
        <v>40</v>
      </c>
    </row>
    <row r="144" spans="1:2" x14ac:dyDescent="0.25">
      <c r="A144" s="15" t="s">
        <v>330</v>
      </c>
      <c r="B144" s="14" t="s">
        <v>42</v>
      </c>
    </row>
    <row r="145" spans="1:2" x14ac:dyDescent="0.25">
      <c r="A145" s="16" t="s">
        <v>331</v>
      </c>
      <c r="B145" s="16" t="s">
        <v>25</v>
      </c>
    </row>
    <row r="146" spans="1:2" x14ac:dyDescent="0.25">
      <c r="A146" s="16" t="s">
        <v>332</v>
      </c>
      <c r="B146" s="16" t="s">
        <v>26</v>
      </c>
    </row>
    <row r="147" spans="1:2" x14ac:dyDescent="0.25">
      <c r="A147" s="16" t="s">
        <v>333</v>
      </c>
      <c r="B147" s="16" t="s">
        <v>27</v>
      </c>
    </row>
    <row r="148" spans="1:2" x14ac:dyDescent="0.25">
      <c r="A148" s="16" t="s">
        <v>334</v>
      </c>
      <c r="B148" s="16" t="s">
        <v>28</v>
      </c>
    </row>
    <row r="149" spans="1:2" x14ac:dyDescent="0.25">
      <c r="A149" s="16" t="s">
        <v>335</v>
      </c>
      <c r="B149" s="14" t="s">
        <v>30</v>
      </c>
    </row>
    <row r="150" spans="1:2" x14ac:dyDescent="0.25">
      <c r="A150" s="16" t="s">
        <v>336</v>
      </c>
      <c r="B150" s="16" t="s">
        <v>31</v>
      </c>
    </row>
    <row r="151" spans="1:2" x14ac:dyDescent="0.25">
      <c r="A151" s="16" t="s">
        <v>337</v>
      </c>
      <c r="B151" s="16" t="s">
        <v>32</v>
      </c>
    </row>
    <row r="152" spans="1:2" x14ac:dyDescent="0.25">
      <c r="A152" s="16" t="s">
        <v>338</v>
      </c>
      <c r="B152" s="16" t="s">
        <v>33</v>
      </c>
    </row>
    <row r="153" spans="1:2" x14ac:dyDescent="0.25">
      <c r="A153" s="16" t="s">
        <v>339</v>
      </c>
      <c r="B153" s="16" t="s">
        <v>34</v>
      </c>
    </row>
    <row r="154" spans="1:2" x14ac:dyDescent="0.25">
      <c r="A154" s="16" t="s">
        <v>340</v>
      </c>
      <c r="B154" s="14" t="s">
        <v>36</v>
      </c>
    </row>
    <row r="155" spans="1:2" x14ac:dyDescent="0.25">
      <c r="A155" s="16" t="s">
        <v>341</v>
      </c>
      <c r="B155" s="16" t="s">
        <v>37</v>
      </c>
    </row>
    <row r="156" spans="1:2" x14ac:dyDescent="0.25">
      <c r="A156" s="16" t="s">
        <v>342</v>
      </c>
      <c r="B156" s="16" t="s">
        <v>38</v>
      </c>
    </row>
    <row r="157" spans="1:2" x14ac:dyDescent="0.25">
      <c r="A157" s="16" t="s">
        <v>343</v>
      </c>
      <c r="B157" s="16" t="s">
        <v>39</v>
      </c>
    </row>
    <row r="158" spans="1:2" x14ac:dyDescent="0.25">
      <c r="A158" s="16" t="s">
        <v>344</v>
      </c>
      <c r="B158" s="16" t="s">
        <v>40</v>
      </c>
    </row>
    <row r="159" spans="1:2" x14ac:dyDescent="0.25">
      <c r="A159" s="16" t="s">
        <v>345</v>
      </c>
      <c r="B159" s="14" t="s">
        <v>42</v>
      </c>
    </row>
    <row r="160" spans="1:2" x14ac:dyDescent="0.25">
      <c r="A160" s="16" t="s">
        <v>346</v>
      </c>
      <c r="B160" s="16" t="s">
        <v>43</v>
      </c>
    </row>
    <row r="161" spans="1:2" x14ac:dyDescent="0.25">
      <c r="A161" s="16" t="s">
        <v>347</v>
      </c>
      <c r="B161" s="16" t="s">
        <v>26</v>
      </c>
    </row>
    <row r="162" spans="1:2" x14ac:dyDescent="0.25">
      <c r="A162" s="16" t="s">
        <v>348</v>
      </c>
      <c r="B162" s="16" t="s">
        <v>27</v>
      </c>
    </row>
    <row r="163" spans="1:2" x14ac:dyDescent="0.25">
      <c r="A163" s="16" t="s">
        <v>349</v>
      </c>
      <c r="B163" s="16" t="s">
        <v>28</v>
      </c>
    </row>
    <row r="164" spans="1:2" x14ac:dyDescent="0.25">
      <c r="A164" s="16" t="s">
        <v>350</v>
      </c>
      <c r="B164" s="14" t="s">
        <v>30</v>
      </c>
    </row>
    <row r="165" spans="1:2" x14ac:dyDescent="0.25">
      <c r="A165" s="16" t="s">
        <v>351</v>
      </c>
      <c r="B165" s="16" t="s">
        <v>31</v>
      </c>
    </row>
    <row r="166" spans="1:2" x14ac:dyDescent="0.25">
      <c r="A166" s="16" t="s">
        <v>352</v>
      </c>
      <c r="B166" s="16" t="s">
        <v>32</v>
      </c>
    </row>
    <row r="167" spans="1:2" x14ac:dyDescent="0.25">
      <c r="A167" s="16" t="s">
        <v>353</v>
      </c>
      <c r="B167" s="16" t="s">
        <v>33</v>
      </c>
    </row>
    <row r="168" spans="1:2" x14ac:dyDescent="0.25">
      <c r="A168" s="16" t="s">
        <v>354</v>
      </c>
      <c r="B168" s="16" t="s">
        <v>34</v>
      </c>
    </row>
    <row r="169" spans="1:2" x14ac:dyDescent="0.25">
      <c r="A169" s="16" t="s">
        <v>355</v>
      </c>
      <c r="B169" s="14" t="s">
        <v>36</v>
      </c>
    </row>
    <row r="170" spans="1:2" x14ac:dyDescent="0.25">
      <c r="A170" s="16" t="s">
        <v>356</v>
      </c>
      <c r="B170" s="16" t="s">
        <v>37</v>
      </c>
    </row>
    <row r="171" spans="1:2" x14ac:dyDescent="0.25">
      <c r="A171" s="16" t="s">
        <v>357</v>
      </c>
      <c r="B171" s="16" t="s">
        <v>38</v>
      </c>
    </row>
    <row r="172" spans="1:2" x14ac:dyDescent="0.25">
      <c r="A172" s="16" t="s">
        <v>358</v>
      </c>
      <c r="B172" s="16" t="s">
        <v>39</v>
      </c>
    </row>
    <row r="173" spans="1:2" x14ac:dyDescent="0.25">
      <c r="A173" s="16" t="s">
        <v>359</v>
      </c>
      <c r="B173" s="16" t="s">
        <v>40</v>
      </c>
    </row>
    <row r="174" spans="1:2" x14ac:dyDescent="0.25">
      <c r="A174" s="16" t="s">
        <v>360</v>
      </c>
      <c r="B174" s="14" t="s">
        <v>42</v>
      </c>
    </row>
    <row r="175" spans="1:2" x14ac:dyDescent="0.25">
      <c r="A175" s="16" t="s">
        <v>361</v>
      </c>
      <c r="B175" s="16" t="s">
        <v>43</v>
      </c>
    </row>
    <row r="176" spans="1:2" x14ac:dyDescent="0.25">
      <c r="A176" s="16" t="s">
        <v>362</v>
      </c>
      <c r="B176" s="16" t="s">
        <v>44</v>
      </c>
    </row>
    <row r="177" spans="1:2" x14ac:dyDescent="0.25">
      <c r="A177" s="33" t="s">
        <v>363</v>
      </c>
      <c r="B177" s="16" t="s">
        <v>27</v>
      </c>
    </row>
    <row r="178" spans="1:2" x14ac:dyDescent="0.25">
      <c r="A178" s="33" t="s">
        <v>364</v>
      </c>
      <c r="B178" s="16" t="s">
        <v>28</v>
      </c>
    </row>
    <row r="179" spans="1:2" x14ac:dyDescent="0.25">
      <c r="A179" s="33" t="s">
        <v>365</v>
      </c>
      <c r="B179" s="14" t="s">
        <v>30</v>
      </c>
    </row>
    <row r="180" spans="1:2" x14ac:dyDescent="0.25">
      <c r="A180" s="33" t="s">
        <v>366</v>
      </c>
      <c r="B180" s="16" t="s">
        <v>31</v>
      </c>
    </row>
    <row r="181" spans="1:2" x14ac:dyDescent="0.25">
      <c r="A181" s="33" t="s">
        <v>367</v>
      </c>
      <c r="B181" s="16" t="s">
        <v>32</v>
      </c>
    </row>
    <row r="182" spans="1:2" x14ac:dyDescent="0.25">
      <c r="A182" s="33" t="s">
        <v>368</v>
      </c>
      <c r="B182" s="16" t="s">
        <v>33</v>
      </c>
    </row>
    <row r="183" spans="1:2" x14ac:dyDescent="0.25">
      <c r="A183" s="33" t="s">
        <v>369</v>
      </c>
      <c r="B183" s="16" t="s">
        <v>34</v>
      </c>
    </row>
    <row r="184" spans="1:2" x14ac:dyDescent="0.25">
      <c r="A184" s="33" t="s">
        <v>370</v>
      </c>
      <c r="B184" s="14" t="s">
        <v>36</v>
      </c>
    </row>
    <row r="185" spans="1:2" x14ac:dyDescent="0.25">
      <c r="A185" s="33" t="s">
        <v>371</v>
      </c>
      <c r="B185" s="16" t="s">
        <v>37</v>
      </c>
    </row>
    <row r="186" spans="1:2" x14ac:dyDescent="0.25">
      <c r="A186" s="33" t="s">
        <v>372</v>
      </c>
      <c r="B186" s="16" t="s">
        <v>38</v>
      </c>
    </row>
    <row r="187" spans="1:2" x14ac:dyDescent="0.25">
      <c r="A187" s="33" t="s">
        <v>373</v>
      </c>
      <c r="B187" s="16" t="s">
        <v>39</v>
      </c>
    </row>
    <row r="188" spans="1:2" x14ac:dyDescent="0.25">
      <c r="A188" s="33" t="s">
        <v>374</v>
      </c>
      <c r="B188" s="16" t="s">
        <v>40</v>
      </c>
    </row>
    <row r="189" spans="1:2" x14ac:dyDescent="0.25">
      <c r="A189" s="33" t="s">
        <v>375</v>
      </c>
      <c r="B189" s="14" t="s">
        <v>42</v>
      </c>
    </row>
    <row r="190" spans="1:2" x14ac:dyDescent="0.25">
      <c r="A190" s="33" t="s">
        <v>376</v>
      </c>
      <c r="B190" s="16" t="s">
        <v>43</v>
      </c>
    </row>
    <row r="191" spans="1:2" x14ac:dyDescent="0.25">
      <c r="A191" s="33" t="s">
        <v>377</v>
      </c>
      <c r="B191" s="16" t="s">
        <v>44</v>
      </c>
    </row>
    <row r="192" spans="1:2" x14ac:dyDescent="0.25">
      <c r="A192" s="33" t="s">
        <v>378</v>
      </c>
      <c r="B192" s="16" t="s">
        <v>45</v>
      </c>
    </row>
    <row r="193" spans="1:2" x14ac:dyDescent="0.25">
      <c r="A193" s="15" t="s">
        <v>139</v>
      </c>
      <c r="B193" s="16" t="s">
        <v>31</v>
      </c>
    </row>
    <row r="194" spans="1:2" x14ac:dyDescent="0.25">
      <c r="A194" s="15" t="s">
        <v>140</v>
      </c>
      <c r="B194" s="16" t="s">
        <v>32</v>
      </c>
    </row>
    <row r="195" spans="1:2" x14ac:dyDescent="0.25">
      <c r="A195" s="15" t="s">
        <v>141</v>
      </c>
      <c r="B195" s="16" t="s">
        <v>33</v>
      </c>
    </row>
    <row r="196" spans="1:2" x14ac:dyDescent="0.25">
      <c r="A196" s="15" t="s">
        <v>142</v>
      </c>
      <c r="B196" s="16" t="s">
        <v>34</v>
      </c>
    </row>
    <row r="197" spans="1:2" x14ac:dyDescent="0.25">
      <c r="A197" s="15" t="s">
        <v>143</v>
      </c>
      <c r="B197" s="14" t="s">
        <v>36</v>
      </c>
    </row>
    <row r="198" spans="1:2" x14ac:dyDescent="0.25">
      <c r="A198" s="15" t="s">
        <v>144</v>
      </c>
      <c r="B198" s="16" t="s">
        <v>37</v>
      </c>
    </row>
    <row r="199" spans="1:2" x14ac:dyDescent="0.25">
      <c r="A199" s="15" t="s">
        <v>145</v>
      </c>
      <c r="B199" s="16" t="s">
        <v>38</v>
      </c>
    </row>
    <row r="200" spans="1:2" x14ac:dyDescent="0.25">
      <c r="A200" s="15" t="s">
        <v>146</v>
      </c>
      <c r="B200" s="16" t="s">
        <v>39</v>
      </c>
    </row>
    <row r="201" spans="1:2" x14ac:dyDescent="0.25">
      <c r="A201" s="15" t="s">
        <v>147</v>
      </c>
      <c r="B201" s="16" t="s">
        <v>40</v>
      </c>
    </row>
    <row r="202" spans="1:2" x14ac:dyDescent="0.25">
      <c r="A202" s="15" t="s">
        <v>148</v>
      </c>
      <c r="B202" s="14" t="s">
        <v>42</v>
      </c>
    </row>
    <row r="203" spans="1:2" x14ac:dyDescent="0.25">
      <c r="A203" s="15" t="s">
        <v>149</v>
      </c>
      <c r="B203" s="16" t="s">
        <v>43</v>
      </c>
    </row>
    <row r="204" spans="1:2" x14ac:dyDescent="0.25">
      <c r="A204" s="15" t="s">
        <v>150</v>
      </c>
      <c r="B204" s="16" t="s">
        <v>44</v>
      </c>
    </row>
    <row r="205" spans="1:2" x14ac:dyDescent="0.25">
      <c r="A205" s="15" t="s">
        <v>151</v>
      </c>
      <c r="B205" s="16" t="s">
        <v>45</v>
      </c>
    </row>
    <row r="206" spans="1:2" x14ac:dyDescent="0.25">
      <c r="A206" s="15" t="s">
        <v>152</v>
      </c>
      <c r="B206" s="16" t="s">
        <v>46</v>
      </c>
    </row>
    <row r="207" spans="1:2" x14ac:dyDescent="0.25">
      <c r="A207" s="15" t="s">
        <v>153</v>
      </c>
      <c r="B207" s="14" t="s">
        <v>48</v>
      </c>
    </row>
    <row r="208" spans="1:2" x14ac:dyDescent="0.25">
      <c r="A208" s="15" t="s">
        <v>154</v>
      </c>
      <c r="B208" s="16" t="s">
        <v>49</v>
      </c>
    </row>
    <row r="209" spans="1:2" x14ac:dyDescent="0.25">
      <c r="A209" s="16" t="s">
        <v>155</v>
      </c>
      <c r="B209" s="16" t="s">
        <v>32</v>
      </c>
    </row>
    <row r="210" spans="1:2" x14ac:dyDescent="0.25">
      <c r="A210" s="16" t="s">
        <v>156</v>
      </c>
      <c r="B210" s="16" t="s">
        <v>33</v>
      </c>
    </row>
    <row r="211" spans="1:2" x14ac:dyDescent="0.25">
      <c r="A211" s="16" t="s">
        <v>157</v>
      </c>
      <c r="B211" s="16" t="s">
        <v>34</v>
      </c>
    </row>
    <row r="212" spans="1:2" x14ac:dyDescent="0.25">
      <c r="A212" s="16" t="s">
        <v>158</v>
      </c>
      <c r="B212" s="14" t="s">
        <v>36</v>
      </c>
    </row>
    <row r="213" spans="1:2" x14ac:dyDescent="0.25">
      <c r="A213" s="16" t="s">
        <v>159</v>
      </c>
      <c r="B213" s="16" t="s">
        <v>37</v>
      </c>
    </row>
    <row r="214" spans="1:2" x14ac:dyDescent="0.25">
      <c r="A214" s="16" t="s">
        <v>160</v>
      </c>
      <c r="B214" s="16" t="s">
        <v>38</v>
      </c>
    </row>
    <row r="215" spans="1:2" x14ac:dyDescent="0.25">
      <c r="A215" s="16" t="s">
        <v>161</v>
      </c>
      <c r="B215" s="16" t="s">
        <v>39</v>
      </c>
    </row>
    <row r="216" spans="1:2" x14ac:dyDescent="0.25">
      <c r="A216" s="16" t="s">
        <v>162</v>
      </c>
      <c r="B216" s="16" t="s">
        <v>40</v>
      </c>
    </row>
    <row r="217" spans="1:2" x14ac:dyDescent="0.25">
      <c r="A217" s="16" t="s">
        <v>163</v>
      </c>
      <c r="B217" s="14" t="s">
        <v>42</v>
      </c>
    </row>
    <row r="218" spans="1:2" x14ac:dyDescent="0.25">
      <c r="A218" s="16" t="s">
        <v>164</v>
      </c>
      <c r="B218" s="16" t="s">
        <v>43</v>
      </c>
    </row>
    <row r="219" spans="1:2" x14ac:dyDescent="0.25">
      <c r="A219" s="16" t="s">
        <v>165</v>
      </c>
      <c r="B219" s="16" t="s">
        <v>44</v>
      </c>
    </row>
    <row r="220" spans="1:2" x14ac:dyDescent="0.25">
      <c r="A220" s="16" t="s">
        <v>166</v>
      </c>
      <c r="B220" s="16" t="s">
        <v>45</v>
      </c>
    </row>
    <row r="221" spans="1:2" x14ac:dyDescent="0.25">
      <c r="A221" s="16" t="s">
        <v>167</v>
      </c>
      <c r="B221" s="16" t="s">
        <v>46</v>
      </c>
    </row>
    <row r="222" spans="1:2" x14ac:dyDescent="0.25">
      <c r="A222" s="16" t="s">
        <v>168</v>
      </c>
      <c r="B222" s="14" t="s">
        <v>48</v>
      </c>
    </row>
    <row r="223" spans="1:2" x14ac:dyDescent="0.25">
      <c r="A223" s="16" t="s">
        <v>169</v>
      </c>
      <c r="B223" s="16" t="s">
        <v>49</v>
      </c>
    </row>
    <row r="224" spans="1:2" x14ac:dyDescent="0.25">
      <c r="A224" s="16" t="s">
        <v>170</v>
      </c>
      <c r="B224" s="16" t="s">
        <v>50</v>
      </c>
    </row>
    <row r="225" spans="1:2" x14ac:dyDescent="0.25">
      <c r="A225" s="16" t="s">
        <v>171</v>
      </c>
      <c r="B225" s="16" t="s">
        <v>33</v>
      </c>
    </row>
    <row r="226" spans="1:2" x14ac:dyDescent="0.25">
      <c r="A226" s="16" t="s">
        <v>172</v>
      </c>
      <c r="B226" s="16" t="s">
        <v>34</v>
      </c>
    </row>
    <row r="227" spans="1:2" x14ac:dyDescent="0.25">
      <c r="A227" s="16" t="s">
        <v>173</v>
      </c>
      <c r="B227" s="14" t="s">
        <v>36</v>
      </c>
    </row>
    <row r="228" spans="1:2" x14ac:dyDescent="0.25">
      <c r="A228" s="16" t="s">
        <v>174</v>
      </c>
      <c r="B228" s="16" t="s">
        <v>37</v>
      </c>
    </row>
    <row r="229" spans="1:2" x14ac:dyDescent="0.25">
      <c r="A229" s="16" t="s">
        <v>175</v>
      </c>
      <c r="B229" s="16" t="s">
        <v>38</v>
      </c>
    </row>
    <row r="230" spans="1:2" x14ac:dyDescent="0.25">
      <c r="A230" s="16" t="s">
        <v>176</v>
      </c>
      <c r="B230" s="16" t="s">
        <v>39</v>
      </c>
    </row>
    <row r="231" spans="1:2" x14ac:dyDescent="0.25">
      <c r="A231" s="16" t="s">
        <v>177</v>
      </c>
      <c r="B231" s="16" t="s">
        <v>40</v>
      </c>
    </row>
    <row r="232" spans="1:2" x14ac:dyDescent="0.25">
      <c r="A232" s="16" t="s">
        <v>178</v>
      </c>
      <c r="B232" s="14" t="s">
        <v>42</v>
      </c>
    </row>
    <row r="233" spans="1:2" x14ac:dyDescent="0.25">
      <c r="A233" s="16" t="s">
        <v>179</v>
      </c>
      <c r="B233" s="16" t="s">
        <v>43</v>
      </c>
    </row>
    <row r="234" spans="1:2" x14ac:dyDescent="0.25">
      <c r="A234" s="16" t="s">
        <v>180</v>
      </c>
      <c r="B234" s="16" t="s">
        <v>44</v>
      </c>
    </row>
    <row r="235" spans="1:2" x14ac:dyDescent="0.25">
      <c r="A235" s="16" t="s">
        <v>181</v>
      </c>
      <c r="B235" s="16" t="s">
        <v>45</v>
      </c>
    </row>
    <row r="236" spans="1:2" x14ac:dyDescent="0.25">
      <c r="A236" s="16" t="s">
        <v>182</v>
      </c>
      <c r="B236" s="16" t="s">
        <v>46</v>
      </c>
    </row>
    <row r="237" spans="1:2" x14ac:dyDescent="0.25">
      <c r="A237" s="16" t="s">
        <v>183</v>
      </c>
      <c r="B237" s="14" t="s">
        <v>48</v>
      </c>
    </row>
    <row r="238" spans="1:2" x14ac:dyDescent="0.25">
      <c r="A238" s="16" t="s">
        <v>184</v>
      </c>
      <c r="B238" s="16" t="s">
        <v>49</v>
      </c>
    </row>
    <row r="239" spans="1:2" x14ac:dyDescent="0.25">
      <c r="A239" s="16" t="s">
        <v>185</v>
      </c>
      <c r="B239" s="16" t="s">
        <v>50</v>
      </c>
    </row>
    <row r="240" spans="1:2" x14ac:dyDescent="0.25">
      <c r="A240" s="16" t="s">
        <v>186</v>
      </c>
      <c r="B240" s="16" t="s">
        <v>51</v>
      </c>
    </row>
    <row r="241" spans="1:2" x14ac:dyDescent="0.25">
      <c r="A241" s="33" t="s">
        <v>443</v>
      </c>
      <c r="B241" s="16" t="s">
        <v>34</v>
      </c>
    </row>
    <row r="242" spans="1:2" x14ac:dyDescent="0.25">
      <c r="A242" s="33" t="s">
        <v>444</v>
      </c>
      <c r="B242" s="14" t="s">
        <v>36</v>
      </c>
    </row>
    <row r="243" spans="1:2" x14ac:dyDescent="0.25">
      <c r="A243" s="33" t="s">
        <v>445</v>
      </c>
      <c r="B243" s="16" t="s">
        <v>37</v>
      </c>
    </row>
    <row r="244" spans="1:2" x14ac:dyDescent="0.25">
      <c r="A244" s="33" t="s">
        <v>446</v>
      </c>
      <c r="B244" s="16" t="s">
        <v>38</v>
      </c>
    </row>
    <row r="245" spans="1:2" x14ac:dyDescent="0.25">
      <c r="A245" s="33" t="s">
        <v>447</v>
      </c>
      <c r="B245" s="16" t="s">
        <v>39</v>
      </c>
    </row>
    <row r="246" spans="1:2" x14ac:dyDescent="0.25">
      <c r="A246" s="33" t="s">
        <v>448</v>
      </c>
      <c r="B246" s="16" t="s">
        <v>40</v>
      </c>
    </row>
    <row r="247" spans="1:2" x14ac:dyDescent="0.25">
      <c r="A247" s="33" t="s">
        <v>449</v>
      </c>
      <c r="B247" s="14" t="s">
        <v>42</v>
      </c>
    </row>
    <row r="248" spans="1:2" x14ac:dyDescent="0.25">
      <c r="A248" s="33" t="s">
        <v>450</v>
      </c>
      <c r="B248" s="16" t="s">
        <v>43</v>
      </c>
    </row>
    <row r="249" spans="1:2" x14ac:dyDescent="0.25">
      <c r="A249" s="33" t="s">
        <v>451</v>
      </c>
      <c r="B249" s="16" t="s">
        <v>44</v>
      </c>
    </row>
    <row r="250" spans="1:2" x14ac:dyDescent="0.25">
      <c r="A250" s="33" t="s">
        <v>452</v>
      </c>
      <c r="B250" s="16" t="s">
        <v>45</v>
      </c>
    </row>
    <row r="251" spans="1:2" x14ac:dyDescent="0.25">
      <c r="A251" s="33" t="s">
        <v>453</v>
      </c>
      <c r="B251" s="16" t="s">
        <v>46</v>
      </c>
    </row>
    <row r="252" spans="1:2" x14ac:dyDescent="0.25">
      <c r="A252" s="33" t="s">
        <v>454</v>
      </c>
      <c r="B252" s="14" t="s">
        <v>48</v>
      </c>
    </row>
    <row r="253" spans="1:2" x14ac:dyDescent="0.25">
      <c r="A253" s="33" t="s">
        <v>455</v>
      </c>
      <c r="B253" s="16" t="s">
        <v>49</v>
      </c>
    </row>
    <row r="254" spans="1:2" x14ac:dyDescent="0.25">
      <c r="A254" s="33" t="s">
        <v>456</v>
      </c>
      <c r="B254" s="16" t="s">
        <v>50</v>
      </c>
    </row>
    <row r="255" spans="1:2" x14ac:dyDescent="0.25">
      <c r="A255" s="33" t="s">
        <v>457</v>
      </c>
      <c r="B255" s="16" t="s">
        <v>51</v>
      </c>
    </row>
    <row r="256" spans="1:2" x14ac:dyDescent="0.25">
      <c r="A256" s="33" t="s">
        <v>458</v>
      </c>
      <c r="B256" s="16" t="s">
        <v>52</v>
      </c>
    </row>
    <row r="257" spans="1:2" x14ac:dyDescent="0.25">
      <c r="A257" s="15" t="s">
        <v>379</v>
      </c>
      <c r="B257" s="14" t="s">
        <v>48</v>
      </c>
    </row>
    <row r="258" spans="1:2" x14ac:dyDescent="0.25">
      <c r="A258" s="15" t="s">
        <v>380</v>
      </c>
      <c r="B258" s="16" t="s">
        <v>49</v>
      </c>
    </row>
    <row r="259" spans="1:2" x14ac:dyDescent="0.25">
      <c r="A259" s="15" t="s">
        <v>381</v>
      </c>
      <c r="B259" s="16" t="s">
        <v>50</v>
      </c>
    </row>
    <row r="260" spans="1:2" x14ac:dyDescent="0.25">
      <c r="A260" s="15" t="s">
        <v>382</v>
      </c>
      <c r="B260" s="16" t="s">
        <v>51</v>
      </c>
    </row>
    <row r="261" spans="1:2" x14ac:dyDescent="0.25">
      <c r="A261" s="15" t="s">
        <v>383</v>
      </c>
      <c r="B261" s="16" t="s">
        <v>52</v>
      </c>
    </row>
    <row r="262" spans="1:2" x14ac:dyDescent="0.25">
      <c r="A262" s="15" t="s">
        <v>384</v>
      </c>
      <c r="B262" s="14" t="s">
        <v>54</v>
      </c>
    </row>
    <row r="263" spans="1:2" x14ac:dyDescent="0.25">
      <c r="A263" s="15" t="s">
        <v>385</v>
      </c>
      <c r="B263" s="16" t="s">
        <v>55</v>
      </c>
    </row>
    <row r="264" spans="1:2" x14ac:dyDescent="0.25">
      <c r="A264" s="15" t="s">
        <v>386</v>
      </c>
      <c r="B264" s="16" t="s">
        <v>56</v>
      </c>
    </row>
    <row r="265" spans="1:2" x14ac:dyDescent="0.25">
      <c r="A265" s="15" t="s">
        <v>387</v>
      </c>
      <c r="B265" s="16" t="s">
        <v>57</v>
      </c>
    </row>
    <row r="266" spans="1:2" x14ac:dyDescent="0.25">
      <c r="A266" s="15" t="s">
        <v>388</v>
      </c>
      <c r="B266" s="16" t="s">
        <v>58</v>
      </c>
    </row>
    <row r="267" spans="1:2" x14ac:dyDescent="0.25">
      <c r="A267" s="15" t="s">
        <v>389</v>
      </c>
      <c r="B267" s="16" t="s">
        <v>59</v>
      </c>
    </row>
    <row r="268" spans="1:2" x14ac:dyDescent="0.25">
      <c r="A268" s="15" t="s">
        <v>390</v>
      </c>
      <c r="B268" s="16" t="s">
        <v>60</v>
      </c>
    </row>
    <row r="269" spans="1:2" x14ac:dyDescent="0.25">
      <c r="A269" s="15" t="s">
        <v>391</v>
      </c>
      <c r="B269" s="16" t="s">
        <v>61</v>
      </c>
    </row>
    <row r="270" spans="1:2" x14ac:dyDescent="0.25">
      <c r="A270" s="15" t="s">
        <v>392</v>
      </c>
      <c r="B270" s="16" t="s">
        <v>62</v>
      </c>
    </row>
    <row r="271" spans="1:2" x14ac:dyDescent="0.25">
      <c r="A271" s="15" t="s">
        <v>393</v>
      </c>
      <c r="B271" s="16" t="s">
        <v>63</v>
      </c>
    </row>
    <row r="272" spans="1:2" x14ac:dyDescent="0.25">
      <c r="A272" s="15" t="s">
        <v>394</v>
      </c>
      <c r="B272" s="16" t="s">
        <v>64</v>
      </c>
    </row>
    <row r="273" spans="1:2" x14ac:dyDescent="0.25">
      <c r="A273" s="16" t="s">
        <v>395</v>
      </c>
      <c r="B273" s="16" t="s">
        <v>49</v>
      </c>
    </row>
    <row r="274" spans="1:2" x14ac:dyDescent="0.25">
      <c r="A274" s="16" t="s">
        <v>396</v>
      </c>
      <c r="B274" s="16" t="s">
        <v>50</v>
      </c>
    </row>
    <row r="275" spans="1:2" x14ac:dyDescent="0.25">
      <c r="A275" s="16" t="s">
        <v>397</v>
      </c>
      <c r="B275" s="16" t="s">
        <v>51</v>
      </c>
    </row>
    <row r="276" spans="1:2" x14ac:dyDescent="0.25">
      <c r="A276" s="16" t="s">
        <v>398</v>
      </c>
      <c r="B276" s="16" t="s">
        <v>52</v>
      </c>
    </row>
    <row r="277" spans="1:2" x14ac:dyDescent="0.25">
      <c r="A277" s="16" t="s">
        <v>399</v>
      </c>
      <c r="B277" s="14" t="s">
        <v>54</v>
      </c>
    </row>
    <row r="278" spans="1:2" x14ac:dyDescent="0.25">
      <c r="A278" s="16" t="s">
        <v>400</v>
      </c>
      <c r="B278" s="16" t="s">
        <v>55</v>
      </c>
    </row>
    <row r="279" spans="1:2" x14ac:dyDescent="0.25">
      <c r="A279" s="16" t="s">
        <v>401</v>
      </c>
      <c r="B279" s="16" t="s">
        <v>56</v>
      </c>
    </row>
    <row r="280" spans="1:2" x14ac:dyDescent="0.25">
      <c r="A280" s="16" t="s">
        <v>402</v>
      </c>
      <c r="B280" s="16" t="s">
        <v>57</v>
      </c>
    </row>
    <row r="281" spans="1:2" x14ac:dyDescent="0.25">
      <c r="A281" s="16" t="s">
        <v>403</v>
      </c>
      <c r="B281" s="16" t="s">
        <v>58</v>
      </c>
    </row>
    <row r="282" spans="1:2" x14ac:dyDescent="0.25">
      <c r="A282" s="16" t="s">
        <v>404</v>
      </c>
      <c r="B282" s="16" t="s">
        <v>59</v>
      </c>
    </row>
    <row r="283" spans="1:2" x14ac:dyDescent="0.25">
      <c r="A283" s="16" t="s">
        <v>405</v>
      </c>
      <c r="B283" s="16" t="s">
        <v>60</v>
      </c>
    </row>
    <row r="284" spans="1:2" x14ac:dyDescent="0.25">
      <c r="A284" s="16" t="s">
        <v>406</v>
      </c>
      <c r="B284" s="16" t="s">
        <v>61</v>
      </c>
    </row>
    <row r="285" spans="1:2" x14ac:dyDescent="0.25">
      <c r="A285" s="16" t="s">
        <v>407</v>
      </c>
      <c r="B285" s="16" t="s">
        <v>62</v>
      </c>
    </row>
    <row r="286" spans="1:2" x14ac:dyDescent="0.25">
      <c r="A286" s="16" t="s">
        <v>408</v>
      </c>
      <c r="B286" s="16" t="s">
        <v>63</v>
      </c>
    </row>
    <row r="287" spans="1:2" x14ac:dyDescent="0.25">
      <c r="A287" s="16" t="s">
        <v>409</v>
      </c>
      <c r="B287" s="16" t="s">
        <v>64</v>
      </c>
    </row>
    <row r="288" spans="1:2" x14ac:dyDescent="0.25">
      <c r="A288" s="16" t="s">
        <v>410</v>
      </c>
      <c r="B288" s="16" t="s">
        <v>65</v>
      </c>
    </row>
    <row r="289" spans="1:2" x14ac:dyDescent="0.25">
      <c r="A289" s="16" t="s">
        <v>411</v>
      </c>
      <c r="B289" s="16" t="s">
        <v>50</v>
      </c>
    </row>
    <row r="290" spans="1:2" x14ac:dyDescent="0.25">
      <c r="A290" s="16" t="s">
        <v>412</v>
      </c>
      <c r="B290" s="16" t="s">
        <v>51</v>
      </c>
    </row>
    <row r="291" spans="1:2" x14ac:dyDescent="0.25">
      <c r="A291" s="16" t="s">
        <v>413</v>
      </c>
      <c r="B291" s="16" t="s">
        <v>52</v>
      </c>
    </row>
    <row r="292" spans="1:2" x14ac:dyDescent="0.25">
      <c r="A292" s="16" t="s">
        <v>414</v>
      </c>
      <c r="B292" s="14" t="s">
        <v>54</v>
      </c>
    </row>
    <row r="293" spans="1:2" x14ac:dyDescent="0.25">
      <c r="A293" s="16" t="s">
        <v>415</v>
      </c>
      <c r="B293" s="16" t="s">
        <v>55</v>
      </c>
    </row>
    <row r="294" spans="1:2" x14ac:dyDescent="0.25">
      <c r="A294" s="16" t="s">
        <v>416</v>
      </c>
      <c r="B294" s="16" t="s">
        <v>56</v>
      </c>
    </row>
    <row r="295" spans="1:2" x14ac:dyDescent="0.25">
      <c r="A295" s="16" t="s">
        <v>417</v>
      </c>
      <c r="B295" s="16" t="s">
        <v>57</v>
      </c>
    </row>
    <row r="296" spans="1:2" x14ac:dyDescent="0.25">
      <c r="A296" s="16" t="s">
        <v>418</v>
      </c>
      <c r="B296" s="16" t="s">
        <v>58</v>
      </c>
    </row>
    <row r="297" spans="1:2" x14ac:dyDescent="0.25">
      <c r="A297" s="16" t="s">
        <v>419</v>
      </c>
      <c r="B297" s="16" t="s">
        <v>59</v>
      </c>
    </row>
    <row r="298" spans="1:2" x14ac:dyDescent="0.25">
      <c r="A298" s="16" t="s">
        <v>420</v>
      </c>
      <c r="B298" s="16" t="s">
        <v>60</v>
      </c>
    </row>
    <row r="299" spans="1:2" x14ac:dyDescent="0.25">
      <c r="A299" s="16" t="s">
        <v>421</v>
      </c>
      <c r="B299" s="16" t="s">
        <v>61</v>
      </c>
    </row>
    <row r="300" spans="1:2" x14ac:dyDescent="0.25">
      <c r="A300" s="16" t="s">
        <v>422</v>
      </c>
      <c r="B300" s="16" t="s">
        <v>62</v>
      </c>
    </row>
    <row r="301" spans="1:2" x14ac:dyDescent="0.25">
      <c r="A301" s="16" t="s">
        <v>423</v>
      </c>
      <c r="B301" s="16" t="s">
        <v>63</v>
      </c>
    </row>
    <row r="302" spans="1:2" x14ac:dyDescent="0.25">
      <c r="A302" s="16" t="s">
        <v>424</v>
      </c>
      <c r="B302" s="16" t="s">
        <v>64</v>
      </c>
    </row>
    <row r="303" spans="1:2" x14ac:dyDescent="0.25">
      <c r="A303" s="16" t="s">
        <v>425</v>
      </c>
      <c r="B303" s="16" t="s">
        <v>65</v>
      </c>
    </row>
    <row r="304" spans="1:2" x14ac:dyDescent="0.25">
      <c r="A304" s="16" t="s">
        <v>426</v>
      </c>
      <c r="B304" s="16" t="s">
        <v>66</v>
      </c>
    </row>
    <row r="305" spans="1:2" x14ac:dyDescent="0.25">
      <c r="A305" s="33" t="s">
        <v>427</v>
      </c>
      <c r="B305" s="16" t="s">
        <v>51</v>
      </c>
    </row>
    <row r="306" spans="1:2" x14ac:dyDescent="0.25">
      <c r="A306" s="33" t="s">
        <v>428</v>
      </c>
      <c r="B306" s="16" t="s">
        <v>52</v>
      </c>
    </row>
    <row r="307" spans="1:2" x14ac:dyDescent="0.25">
      <c r="A307" s="33" t="s">
        <v>429</v>
      </c>
      <c r="B307" s="14" t="s">
        <v>54</v>
      </c>
    </row>
    <row r="308" spans="1:2" x14ac:dyDescent="0.25">
      <c r="A308" s="33" t="s">
        <v>430</v>
      </c>
      <c r="B308" s="16" t="s">
        <v>55</v>
      </c>
    </row>
    <row r="309" spans="1:2" x14ac:dyDescent="0.25">
      <c r="A309" s="33" t="s">
        <v>431</v>
      </c>
      <c r="B309" s="16" t="s">
        <v>56</v>
      </c>
    </row>
    <row r="310" spans="1:2" x14ac:dyDescent="0.25">
      <c r="A310" s="33" t="s">
        <v>432</v>
      </c>
      <c r="B310" s="16" t="s">
        <v>57</v>
      </c>
    </row>
    <row r="311" spans="1:2" x14ac:dyDescent="0.25">
      <c r="A311" s="33" t="s">
        <v>433</v>
      </c>
      <c r="B311" s="16" t="s">
        <v>58</v>
      </c>
    </row>
    <row r="312" spans="1:2" x14ac:dyDescent="0.25">
      <c r="A312" s="33" t="s">
        <v>434</v>
      </c>
      <c r="B312" s="16" t="s">
        <v>59</v>
      </c>
    </row>
    <row r="313" spans="1:2" x14ac:dyDescent="0.25">
      <c r="A313" s="33" t="s">
        <v>435</v>
      </c>
      <c r="B313" s="16" t="s">
        <v>60</v>
      </c>
    </row>
    <row r="314" spans="1:2" x14ac:dyDescent="0.25">
      <c r="A314" s="33" t="s">
        <v>436</v>
      </c>
      <c r="B314" s="16" t="s">
        <v>61</v>
      </c>
    </row>
    <row r="315" spans="1:2" x14ac:dyDescent="0.25">
      <c r="A315" s="33" t="s">
        <v>437</v>
      </c>
      <c r="B315" s="16" t="s">
        <v>62</v>
      </c>
    </row>
    <row r="316" spans="1:2" x14ac:dyDescent="0.25">
      <c r="A316" s="33" t="s">
        <v>438</v>
      </c>
      <c r="B316" s="16" t="s">
        <v>63</v>
      </c>
    </row>
    <row r="317" spans="1:2" x14ac:dyDescent="0.25">
      <c r="A317" s="33" t="s">
        <v>439</v>
      </c>
      <c r="B317" s="16" t="s">
        <v>64</v>
      </c>
    </row>
    <row r="318" spans="1:2" x14ac:dyDescent="0.25">
      <c r="A318" s="33" t="s">
        <v>440</v>
      </c>
      <c r="B318" s="16" t="s">
        <v>65</v>
      </c>
    </row>
    <row r="319" spans="1:2" x14ac:dyDescent="0.25">
      <c r="A319" s="33" t="s">
        <v>441</v>
      </c>
      <c r="B319" s="16" t="s">
        <v>66</v>
      </c>
    </row>
    <row r="320" spans="1:2" ht="15.75" thickBot="1" x14ac:dyDescent="0.3">
      <c r="A320" s="35" t="s">
        <v>442</v>
      </c>
      <c r="B320" s="18" t="s">
        <v>67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F29"/>
  <sheetViews>
    <sheetView topLeftCell="A12" workbookViewId="0">
      <selection activeCell="G14" sqref="G14"/>
    </sheetView>
  </sheetViews>
  <sheetFormatPr defaultRowHeight="15" x14ac:dyDescent="0.25"/>
  <cols>
    <col min="1" max="1" width="12.7109375" customWidth="1"/>
    <col min="2" max="2" width="9.5703125" customWidth="1"/>
    <col min="3" max="3" width="14.5703125" customWidth="1"/>
    <col min="5" max="5" width="10.7109375" bestFit="1" customWidth="1"/>
  </cols>
  <sheetData>
    <row r="1" spans="1:6" ht="36" x14ac:dyDescent="0.25">
      <c r="A1" s="46" t="s">
        <v>490</v>
      </c>
      <c r="B1" s="46" t="s">
        <v>491</v>
      </c>
      <c r="C1" s="46" t="s">
        <v>492</v>
      </c>
      <c r="D1" s="54" t="s">
        <v>498</v>
      </c>
    </row>
    <row r="2" spans="1:6" x14ac:dyDescent="0.25">
      <c r="A2" s="51">
        <v>1637.11</v>
      </c>
      <c r="B2" s="47">
        <v>0</v>
      </c>
      <c r="C2" s="48">
        <v>0</v>
      </c>
    </row>
    <row r="3" spans="1:6" x14ac:dyDescent="0.25">
      <c r="A3" s="51">
        <v>1637.12</v>
      </c>
      <c r="B3" s="47">
        <v>7.4999999999999997E-2</v>
      </c>
      <c r="C3" s="48">
        <v>122.78</v>
      </c>
    </row>
    <row r="4" spans="1:6" x14ac:dyDescent="0.25">
      <c r="A4" s="51">
        <v>2453.5</v>
      </c>
      <c r="B4" s="47">
        <v>7.4999999999999997E-2</v>
      </c>
      <c r="C4" s="48">
        <v>122.78</v>
      </c>
    </row>
    <row r="5" spans="1:6" x14ac:dyDescent="0.25">
      <c r="A5" s="51">
        <v>2453.5100000000002</v>
      </c>
      <c r="B5" s="47">
        <v>0.15</v>
      </c>
      <c r="C5" s="48">
        <v>306.8</v>
      </c>
    </row>
    <row r="6" spans="1:6" x14ac:dyDescent="0.25">
      <c r="A6" s="51">
        <v>3271.38</v>
      </c>
      <c r="B6" s="47">
        <v>0.15</v>
      </c>
      <c r="C6" s="48">
        <v>306.8</v>
      </c>
    </row>
    <row r="7" spans="1:6" x14ac:dyDescent="0.25">
      <c r="A7" s="51">
        <v>3271.39</v>
      </c>
      <c r="B7" s="47">
        <v>0.22500000000000001</v>
      </c>
      <c r="C7" s="48">
        <v>552.15</v>
      </c>
    </row>
    <row r="8" spans="1:6" x14ac:dyDescent="0.25">
      <c r="A8" s="51">
        <v>4087.65</v>
      </c>
      <c r="B8" s="47">
        <v>0.22500000000000001</v>
      </c>
      <c r="C8" s="48">
        <v>552.15</v>
      </c>
    </row>
    <row r="9" spans="1:6" x14ac:dyDescent="0.25">
      <c r="A9" s="53">
        <v>4087.65</v>
      </c>
      <c r="B9" s="47">
        <v>0.27500000000000002</v>
      </c>
      <c r="C9" s="48">
        <v>756.53</v>
      </c>
    </row>
    <row r="11" spans="1:6" ht="36" x14ac:dyDescent="0.25">
      <c r="A11" s="46" t="s">
        <v>490</v>
      </c>
      <c r="B11" s="46" t="s">
        <v>491</v>
      </c>
      <c r="C11" s="46" t="s">
        <v>492</v>
      </c>
      <c r="D11" s="54" t="s">
        <v>499</v>
      </c>
      <c r="F11" s="52"/>
    </row>
    <row r="12" spans="1:6" x14ac:dyDescent="0.25">
      <c r="A12" s="51">
        <v>1710.78</v>
      </c>
      <c r="B12" s="47">
        <v>0</v>
      </c>
      <c r="C12" s="48">
        <v>0</v>
      </c>
    </row>
    <row r="13" spans="1:6" x14ac:dyDescent="0.25">
      <c r="A13" s="51">
        <v>1710.79</v>
      </c>
      <c r="B13" s="47">
        <v>7.5</v>
      </c>
      <c r="C13" s="48">
        <v>128.31</v>
      </c>
    </row>
    <row r="14" spans="1:6" x14ac:dyDescent="0.25">
      <c r="A14" s="51">
        <v>2563.91</v>
      </c>
      <c r="B14" s="47">
        <v>7.5</v>
      </c>
      <c r="C14" s="48">
        <v>128.31</v>
      </c>
    </row>
    <row r="15" spans="1:6" x14ac:dyDescent="0.25">
      <c r="A15" s="51">
        <v>2563.92</v>
      </c>
      <c r="B15" s="47">
        <v>15</v>
      </c>
      <c r="C15" s="48">
        <v>320.60000000000002</v>
      </c>
    </row>
    <row r="16" spans="1:6" x14ac:dyDescent="0.25">
      <c r="A16" s="51">
        <v>3418.59</v>
      </c>
      <c r="B16" s="47">
        <v>15</v>
      </c>
      <c r="C16" s="48">
        <v>320.60000000000002</v>
      </c>
    </row>
    <row r="17" spans="1:5" x14ac:dyDescent="0.25">
      <c r="A17" s="51">
        <v>3418.6</v>
      </c>
      <c r="B17" s="47">
        <v>22.5</v>
      </c>
      <c r="C17" s="48">
        <v>577</v>
      </c>
    </row>
    <row r="18" spans="1:5" x14ac:dyDescent="0.25">
      <c r="A18" s="51">
        <v>4271.59</v>
      </c>
      <c r="B18" s="47">
        <v>22.5</v>
      </c>
      <c r="C18" s="48">
        <v>577</v>
      </c>
    </row>
    <row r="19" spans="1:5" x14ac:dyDescent="0.25">
      <c r="A19" s="51">
        <v>4271.59</v>
      </c>
      <c r="B19" s="47">
        <v>27.5</v>
      </c>
      <c r="C19" s="48">
        <v>790.58</v>
      </c>
    </row>
    <row r="21" spans="1:5" ht="36" x14ac:dyDescent="0.25">
      <c r="A21" s="46" t="s">
        <v>490</v>
      </c>
      <c r="B21" s="46" t="s">
        <v>491</v>
      </c>
      <c r="C21" s="46" t="s">
        <v>492</v>
      </c>
      <c r="D21" s="54" t="s">
        <v>500</v>
      </c>
      <c r="E21" s="52"/>
    </row>
    <row r="22" spans="1:5" x14ac:dyDescent="0.25">
      <c r="A22" s="51">
        <v>1787.77</v>
      </c>
      <c r="B22" s="47">
        <v>0</v>
      </c>
      <c r="C22" s="48">
        <v>0</v>
      </c>
    </row>
    <row r="23" spans="1:5" x14ac:dyDescent="0.25">
      <c r="A23" s="51">
        <v>1787.78</v>
      </c>
      <c r="B23" s="47">
        <v>7.5</v>
      </c>
      <c r="C23" s="48">
        <v>134.08000000000001</v>
      </c>
    </row>
    <row r="24" spans="1:5" x14ac:dyDescent="0.25">
      <c r="A24" s="51">
        <v>2679.29</v>
      </c>
      <c r="B24" s="47">
        <v>7.5</v>
      </c>
      <c r="C24" s="48">
        <v>134.08000000000001</v>
      </c>
    </row>
    <row r="25" spans="1:5" x14ac:dyDescent="0.25">
      <c r="A25" s="51">
        <v>2679.3</v>
      </c>
      <c r="B25" s="47">
        <v>15</v>
      </c>
      <c r="C25" s="48">
        <v>335.03</v>
      </c>
    </row>
    <row r="26" spans="1:5" x14ac:dyDescent="0.25">
      <c r="A26" s="51">
        <v>3572.43</v>
      </c>
      <c r="B26" s="47">
        <v>15</v>
      </c>
      <c r="C26" s="48">
        <v>335.03</v>
      </c>
    </row>
    <row r="27" spans="1:5" x14ac:dyDescent="0.25">
      <c r="A27" s="51">
        <v>3572.44</v>
      </c>
      <c r="B27" s="47">
        <v>22.5</v>
      </c>
      <c r="C27" s="48">
        <v>602.96</v>
      </c>
    </row>
    <row r="28" spans="1:5" x14ac:dyDescent="0.25">
      <c r="A28" s="51">
        <v>4463.8100000000004</v>
      </c>
      <c r="B28" s="47">
        <v>22.5</v>
      </c>
      <c r="C28" s="48">
        <v>602.96</v>
      </c>
    </row>
    <row r="29" spans="1:5" x14ac:dyDescent="0.25">
      <c r="A29" s="51">
        <v>4463.8100000000004</v>
      </c>
      <c r="B29" s="47">
        <v>27.5</v>
      </c>
      <c r="C29" s="48">
        <v>826.15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D23"/>
  <sheetViews>
    <sheetView workbookViewId="0">
      <selection activeCell="C23" sqref="A19:C23"/>
    </sheetView>
  </sheetViews>
  <sheetFormatPr defaultRowHeight="15" x14ac:dyDescent="0.25"/>
  <cols>
    <col min="1" max="1" width="23" customWidth="1"/>
    <col min="2" max="2" width="9.5703125" customWidth="1"/>
    <col min="3" max="3" width="14.5703125" customWidth="1"/>
    <col min="4" max="4" width="9.7109375" bestFit="1" customWidth="1"/>
    <col min="5" max="5" width="10.7109375" bestFit="1" customWidth="1"/>
  </cols>
  <sheetData>
    <row r="1" spans="1:4" x14ac:dyDescent="0.25">
      <c r="A1" s="51">
        <v>1637.11</v>
      </c>
      <c r="B1" s="47">
        <v>0</v>
      </c>
      <c r="C1" s="48">
        <v>0</v>
      </c>
      <c r="D1" t="s">
        <v>498</v>
      </c>
    </row>
    <row r="2" spans="1:4" x14ac:dyDescent="0.25">
      <c r="A2" s="51">
        <v>2453.5</v>
      </c>
      <c r="B2" s="47">
        <v>7.4999999999999997E-2</v>
      </c>
      <c r="C2" s="48">
        <v>122.78</v>
      </c>
    </row>
    <row r="3" spans="1:4" x14ac:dyDescent="0.25">
      <c r="A3" s="51">
        <v>3271.38</v>
      </c>
      <c r="B3" s="47">
        <v>0.15</v>
      </c>
      <c r="C3" s="48">
        <v>306.8</v>
      </c>
    </row>
    <row r="4" spans="1:4" x14ac:dyDescent="0.25">
      <c r="A4" s="51">
        <v>4087.65</v>
      </c>
      <c r="B4" s="47">
        <v>0.22500000000000001</v>
      </c>
      <c r="C4" s="48">
        <v>552.15</v>
      </c>
    </row>
    <row r="5" spans="1:4" x14ac:dyDescent="0.25">
      <c r="A5" s="53">
        <v>4087.65</v>
      </c>
      <c r="B5" s="47">
        <v>0.27500000000000002</v>
      </c>
      <c r="C5" s="48">
        <v>756.53</v>
      </c>
    </row>
    <row r="7" spans="1:4" x14ac:dyDescent="0.25">
      <c r="A7" s="51">
        <v>1710.78</v>
      </c>
      <c r="B7" s="47">
        <v>0</v>
      </c>
      <c r="C7" s="48">
        <v>0</v>
      </c>
      <c r="D7" s="55" t="s">
        <v>499</v>
      </c>
    </row>
    <row r="8" spans="1:4" x14ac:dyDescent="0.25">
      <c r="A8" s="51">
        <v>2563.91</v>
      </c>
      <c r="B8" s="47">
        <v>7.4999999999999997E-2</v>
      </c>
      <c r="C8" s="48">
        <v>128.31</v>
      </c>
      <c r="D8" s="55"/>
    </row>
    <row r="9" spans="1:4" x14ac:dyDescent="0.25">
      <c r="A9" s="51">
        <v>3418.59</v>
      </c>
      <c r="B9" s="47">
        <v>0.15</v>
      </c>
      <c r="C9" s="48">
        <v>320.60000000000002</v>
      </c>
      <c r="D9" s="55"/>
    </row>
    <row r="10" spans="1:4" x14ac:dyDescent="0.25">
      <c r="A10" s="51">
        <v>4271.59</v>
      </c>
      <c r="B10" s="47">
        <v>0.22500000000000001</v>
      </c>
      <c r="C10" s="48">
        <v>577</v>
      </c>
      <c r="D10" s="55"/>
    </row>
    <row r="11" spans="1:4" x14ac:dyDescent="0.25">
      <c r="A11" s="51">
        <v>4271.59</v>
      </c>
      <c r="B11" s="47">
        <v>0.27500000000000002</v>
      </c>
      <c r="C11" s="48">
        <v>790.58</v>
      </c>
      <c r="D11" s="55"/>
    </row>
    <row r="13" spans="1:4" x14ac:dyDescent="0.25">
      <c r="A13" s="51">
        <v>1787.77</v>
      </c>
      <c r="B13" s="47">
        <v>0</v>
      </c>
      <c r="C13" s="48">
        <v>0</v>
      </c>
      <c r="D13" s="55" t="s">
        <v>500</v>
      </c>
    </row>
    <row r="14" spans="1:4" x14ac:dyDescent="0.25">
      <c r="A14" s="51">
        <v>2679.29</v>
      </c>
      <c r="B14" s="47">
        <v>7.4999999999999997E-2</v>
      </c>
      <c r="C14" s="48">
        <v>134.08000000000001</v>
      </c>
      <c r="D14" s="55"/>
    </row>
    <row r="15" spans="1:4" x14ac:dyDescent="0.25">
      <c r="A15" s="51">
        <v>3572.43</v>
      </c>
      <c r="B15" s="47">
        <v>0.15</v>
      </c>
      <c r="C15" s="48">
        <v>335.03</v>
      </c>
      <c r="D15" s="55"/>
    </row>
    <row r="16" spans="1:4" x14ac:dyDescent="0.25">
      <c r="A16" s="51">
        <v>4463.8100000000004</v>
      </c>
      <c r="B16" s="47">
        <v>0.22500000000000001</v>
      </c>
      <c r="C16" s="48">
        <v>602.96</v>
      </c>
      <c r="D16" s="55"/>
    </row>
    <row r="17" spans="1:4" x14ac:dyDescent="0.25">
      <c r="A17" s="51">
        <v>4463.8100000000004</v>
      </c>
      <c r="B17" s="47">
        <v>0.27500000000000002</v>
      </c>
      <c r="C17" s="48">
        <v>826.15</v>
      </c>
      <c r="D17" s="55"/>
    </row>
    <row r="19" spans="1:4" x14ac:dyDescent="0.25">
      <c r="A19" s="48">
        <v>1903.98</v>
      </c>
      <c r="B19" s="129">
        <v>0</v>
      </c>
      <c r="C19" s="131">
        <v>0</v>
      </c>
      <c r="D19" s="128" t="s">
        <v>624</v>
      </c>
    </row>
    <row r="20" spans="1:4" x14ac:dyDescent="0.25">
      <c r="A20" s="48">
        <v>2826.65</v>
      </c>
      <c r="B20" s="47">
        <v>7.4999999999999997E-2</v>
      </c>
      <c r="C20" s="130">
        <v>134.08000000000001</v>
      </c>
    </row>
    <row r="21" spans="1:4" x14ac:dyDescent="0.25">
      <c r="A21" s="48">
        <v>3751.05</v>
      </c>
      <c r="B21" s="47">
        <v>0.15</v>
      </c>
      <c r="C21" s="48">
        <v>335.03</v>
      </c>
    </row>
    <row r="22" spans="1:4" x14ac:dyDescent="0.25">
      <c r="A22" s="48">
        <v>4664.68</v>
      </c>
      <c r="B22" s="47">
        <v>0.22500000000000001</v>
      </c>
      <c r="C22" s="48">
        <v>602.96</v>
      </c>
    </row>
    <row r="23" spans="1:4" x14ac:dyDescent="0.25">
      <c r="A23" s="48">
        <v>4664.68</v>
      </c>
      <c r="B23" s="47">
        <v>0.27500000000000002</v>
      </c>
      <c r="C23" s="48">
        <v>826.15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Cálculo Salarial</vt:lpstr>
      <vt:lpstr>2015</vt:lpstr>
      <vt:lpstr>AGOSTO16</vt:lpstr>
      <vt:lpstr>JANEIRO17</vt:lpstr>
      <vt:lpstr>AXPE</vt:lpstr>
      <vt:lpstr>Cod. VBA</vt:lpstr>
      <vt:lpstr>Posição Tabela</vt:lpstr>
      <vt:lpstr>IR1</vt:lpstr>
      <vt:lpstr>IR</vt:lpstr>
      <vt:lpstr>CDFG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Átila ...</dc:creator>
  <cp:lastModifiedBy>Alice de Souza Ribeiro</cp:lastModifiedBy>
  <dcterms:created xsi:type="dcterms:W3CDTF">2012-12-27T16:01:29Z</dcterms:created>
  <dcterms:modified xsi:type="dcterms:W3CDTF">2019-10-04T13:49:20Z</dcterms:modified>
</cp:coreProperties>
</file>